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m.danelia\Desktop\"/>
    </mc:Choice>
  </mc:AlternateContent>
  <workbookProtection workbookAlgorithmName="SHA-512" workbookHashValue="wivyI8A2WRakqQUXEjyVmpLFHEK8wfcn21H0c8b27cFM5tpUn+1UwqPtorGHUx/awJRchj0CU+lJV59Rg7G8qQ==" workbookSaltValue="7vuPB+l9G+vr/t4mETG4RA==" workbookSpinCount="100000" lockStructure="1"/>
  <bookViews>
    <workbookView xWindow="0" yWindow="0" windowWidth="28800" windowHeight="11535" tabRatio="835" activeTab="5"/>
  </bookViews>
  <sheets>
    <sheet name="Instructions" sheetId="8" r:id="rId1"/>
    <sheet name="Translations" sheetId="15" state="hidden" r:id="rId2"/>
    <sheet name="Dropdowns" sheetId="16" state="hidden" r:id="rId3"/>
    <sheet name="Cover Sheet" sheetId="9" r:id="rId4"/>
    <sheet name="HIV.Gap.Overview" sheetId="10" r:id="rId5"/>
    <sheet name="TB.Gap.Overview" sheetId="27" r:id="rId6"/>
    <sheet name="Malaria.Gap.Overview" sheetId="26" r:id="rId7"/>
    <sheet name="Government Health Spending" sheetId="13" r:id="rId8"/>
    <sheet name="HIV.Gap.Detail.Module" sheetId="2" r:id="rId9"/>
    <sheet name="HIV.Gap.Detail.NSP" sheetId="22" r:id="rId10"/>
    <sheet name="TB.Gap.Detail.Module" sheetId="19" r:id="rId11"/>
    <sheet name="TB.Gap.Detail.NSP" sheetId="24" r:id="rId12"/>
    <sheet name="Malaria.Gap.Detail.Module" sheetId="23" r:id="rId13"/>
    <sheet name="Malaria.Gap.Detail.NSP" sheetId="25" r:id="rId14"/>
  </sheets>
  <definedNames>
    <definedName name="_xlnm._FilterDatabase" localSheetId="2" hidden="1">Dropdowns!$I$3:$L$243</definedName>
    <definedName name="LangOffset">Translations!$C$1</definedName>
    <definedName name="_xlnm.Print_Area" localSheetId="9">HIV.Gap.Detail.NSP!$A$1:$Q$22</definedName>
    <definedName name="_xlnm.Print_Area" localSheetId="12">Malaria.Gap.Detail.Module!$A$1:$Q$16</definedName>
    <definedName name="_xlnm.Print_Area" localSheetId="13">Malaria.Gap.Detail.NSP!$A$1:$Q$22</definedName>
    <definedName name="_xlnm.Print_Area" localSheetId="10">TB.Gap.Detail.Module!$A$1:$Q$16</definedName>
    <definedName name="_xlnm.Print_Area" localSheetId="11">TB.Gap.Detail.NSP!$A$1:$Q$22</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13" i="13" l="1"/>
  <c r="G13" i="13"/>
  <c r="F13" i="13"/>
  <c r="E13" i="13"/>
  <c r="D13" i="13"/>
  <c r="C13" i="13"/>
  <c r="B13" i="13"/>
  <c r="H10" i="13"/>
  <c r="G10" i="13"/>
  <c r="F10" i="13"/>
  <c r="E10" i="13"/>
  <c r="D10" i="13"/>
  <c r="C10" i="13"/>
  <c r="B10" i="13"/>
  <c r="H6" i="10"/>
  <c r="B12" i="13"/>
  <c r="C12" i="13"/>
  <c r="H12" i="13"/>
  <c r="G12" i="13"/>
  <c r="F12" i="13"/>
  <c r="E12" i="13"/>
  <c r="D12" i="13"/>
  <c r="G6" i="10"/>
  <c r="F6" i="10"/>
  <c r="E6" i="10"/>
  <c r="B16" i="10"/>
  <c r="I29" i="27"/>
  <c r="H29" i="27"/>
  <c r="G29" i="27"/>
  <c r="F29" i="27"/>
  <c r="F15" i="27"/>
  <c r="F32" i="27"/>
  <c r="F33" i="27"/>
  <c r="F35" i="27"/>
  <c r="E29" i="27"/>
  <c r="D29" i="27"/>
  <c r="C29" i="27"/>
  <c r="B29" i="27"/>
  <c r="I15" i="27"/>
  <c r="H15" i="27"/>
  <c r="H32" i="27"/>
  <c r="H33" i="27"/>
  <c r="H35" i="27"/>
  <c r="G15" i="27"/>
  <c r="G32" i="27"/>
  <c r="G33" i="27"/>
  <c r="G35" i="27"/>
  <c r="E15" i="27"/>
  <c r="D15" i="27"/>
  <c r="C15" i="27"/>
  <c r="B15" i="27"/>
  <c r="G29" i="26"/>
  <c r="G15" i="26"/>
  <c r="G32" i="26"/>
  <c r="G33" i="26"/>
  <c r="G35" i="26"/>
  <c r="I29" i="26"/>
  <c r="H29" i="26"/>
  <c r="F29" i="26"/>
  <c r="E29" i="26"/>
  <c r="D29" i="26"/>
  <c r="C29" i="26"/>
  <c r="B29" i="26"/>
  <c r="I15" i="26"/>
  <c r="I32" i="26"/>
  <c r="I33" i="26"/>
  <c r="I35" i="26"/>
  <c r="H15" i="26"/>
  <c r="H32" i="26"/>
  <c r="H33" i="26"/>
  <c r="H35" i="26"/>
  <c r="F15" i="26"/>
  <c r="E15" i="26"/>
  <c r="E32" i="26"/>
  <c r="E33" i="26"/>
  <c r="E35" i="26"/>
  <c r="D15" i="26"/>
  <c r="C15" i="26"/>
  <c r="B15" i="26"/>
  <c r="I32" i="27"/>
  <c r="I33" i="27"/>
  <c r="I35" i="27"/>
  <c r="F32" i="26"/>
  <c r="F33" i="26"/>
  <c r="F35" i="26"/>
  <c r="E32" i="27"/>
  <c r="E33" i="27"/>
  <c r="E35" i="27"/>
  <c r="C1" i="15"/>
  <c r="M22" i="25"/>
  <c r="L22" i="25"/>
  <c r="K22" i="25"/>
  <c r="J22" i="25"/>
  <c r="I22" i="25"/>
  <c r="H22" i="25"/>
  <c r="G22" i="25"/>
  <c r="F22" i="25"/>
  <c r="E22" i="25"/>
  <c r="D22" i="25"/>
  <c r="C22" i="25"/>
  <c r="B22" i="25"/>
  <c r="Q20" i="25"/>
  <c r="P20" i="25"/>
  <c r="O20" i="25"/>
  <c r="N20" i="25"/>
  <c r="Q19" i="25"/>
  <c r="P19" i="25"/>
  <c r="O19" i="25"/>
  <c r="N19" i="25"/>
  <c r="Q18" i="25"/>
  <c r="P18" i="25"/>
  <c r="O18" i="25"/>
  <c r="N18" i="25"/>
  <c r="Q17" i="25"/>
  <c r="P17" i="25"/>
  <c r="O17" i="25"/>
  <c r="N17" i="25"/>
  <c r="Q16" i="25"/>
  <c r="P16" i="25"/>
  <c r="O16" i="25"/>
  <c r="N16" i="25"/>
  <c r="Q15" i="25"/>
  <c r="P15" i="25"/>
  <c r="O15" i="25"/>
  <c r="N15" i="25"/>
  <c r="Q14" i="25"/>
  <c r="P14" i="25"/>
  <c r="O14" i="25"/>
  <c r="N14" i="25"/>
  <c r="Q13" i="25"/>
  <c r="P13" i="25"/>
  <c r="O13" i="25"/>
  <c r="N13" i="25"/>
  <c r="Q12" i="25"/>
  <c r="P12" i="25"/>
  <c r="O12" i="25"/>
  <c r="N12" i="25"/>
  <c r="Q11" i="25"/>
  <c r="P11" i="25"/>
  <c r="O11" i="25"/>
  <c r="N11" i="25"/>
  <c r="Q10" i="25"/>
  <c r="P10" i="25"/>
  <c r="O10" i="25"/>
  <c r="N10" i="25"/>
  <c r="Q9" i="25"/>
  <c r="P9" i="25"/>
  <c r="O9" i="25"/>
  <c r="N9" i="25"/>
  <c r="Q8" i="25"/>
  <c r="P8" i="25"/>
  <c r="O8" i="25"/>
  <c r="N8" i="25"/>
  <c r="Q7" i="25"/>
  <c r="P7" i="25"/>
  <c r="O7" i="25"/>
  <c r="N7" i="25"/>
  <c r="Q6" i="25"/>
  <c r="Q22" i="25"/>
  <c r="P6" i="25"/>
  <c r="P22" i="25"/>
  <c r="O6" i="25"/>
  <c r="O22" i="25"/>
  <c r="N6" i="25"/>
  <c r="M22" i="24"/>
  <c r="L22" i="24"/>
  <c r="K22" i="24"/>
  <c r="J22" i="24"/>
  <c r="I22" i="24"/>
  <c r="H22" i="24"/>
  <c r="G22" i="24"/>
  <c r="F22" i="24"/>
  <c r="E22" i="24"/>
  <c r="D22" i="24"/>
  <c r="C22" i="24"/>
  <c r="B22" i="24"/>
  <c r="Q20" i="24"/>
  <c r="P20" i="24"/>
  <c r="O20" i="24"/>
  <c r="N20" i="24"/>
  <c r="Q19" i="24"/>
  <c r="P19" i="24"/>
  <c r="O19" i="24"/>
  <c r="N19" i="24"/>
  <c r="Q18" i="24"/>
  <c r="P18" i="24"/>
  <c r="O18" i="24"/>
  <c r="N18" i="24"/>
  <c r="Q17" i="24"/>
  <c r="P17" i="24"/>
  <c r="O17" i="24"/>
  <c r="N17" i="24"/>
  <c r="Q16" i="24"/>
  <c r="P16" i="24"/>
  <c r="O16" i="24"/>
  <c r="N16" i="24"/>
  <c r="Q15" i="24"/>
  <c r="P15" i="24"/>
  <c r="O15" i="24"/>
  <c r="N15" i="24"/>
  <c r="Q14" i="24"/>
  <c r="P14" i="24"/>
  <c r="O14" i="24"/>
  <c r="N14" i="24"/>
  <c r="Q13" i="24"/>
  <c r="P13" i="24"/>
  <c r="O13" i="24"/>
  <c r="N13" i="24"/>
  <c r="Q12" i="24"/>
  <c r="P12" i="24"/>
  <c r="O12" i="24"/>
  <c r="N12" i="24"/>
  <c r="Q11" i="24"/>
  <c r="P11" i="24"/>
  <c r="O11" i="24"/>
  <c r="N11" i="24"/>
  <c r="Q10" i="24"/>
  <c r="P10" i="24"/>
  <c r="O10" i="24"/>
  <c r="N10" i="24"/>
  <c r="Q9" i="24"/>
  <c r="P9" i="24"/>
  <c r="O9" i="24"/>
  <c r="N9" i="24"/>
  <c r="Q8" i="24"/>
  <c r="P8" i="24"/>
  <c r="O8" i="24"/>
  <c r="N8" i="24"/>
  <c r="Q7" i="24"/>
  <c r="P7" i="24"/>
  <c r="O7" i="24"/>
  <c r="N7" i="24"/>
  <c r="Q6" i="24"/>
  <c r="Q22" i="24"/>
  <c r="P6" i="24"/>
  <c r="P22" i="24"/>
  <c r="O6" i="24"/>
  <c r="O22" i="24"/>
  <c r="N6" i="24"/>
  <c r="N22" i="24"/>
  <c r="M16" i="23"/>
  <c r="L16" i="23"/>
  <c r="K16" i="23"/>
  <c r="J16" i="23"/>
  <c r="I16" i="23"/>
  <c r="H16" i="23"/>
  <c r="G16" i="23"/>
  <c r="F16" i="23"/>
  <c r="E16" i="23"/>
  <c r="D16" i="23"/>
  <c r="C16" i="23"/>
  <c r="B16" i="23"/>
  <c r="Q14" i="23"/>
  <c r="P14" i="23"/>
  <c r="O14" i="23"/>
  <c r="N14" i="23"/>
  <c r="Q13" i="23"/>
  <c r="P13" i="23"/>
  <c r="O13" i="23"/>
  <c r="N13" i="23"/>
  <c r="Q12" i="23"/>
  <c r="P12" i="23"/>
  <c r="O12" i="23"/>
  <c r="N12" i="23"/>
  <c r="Q11" i="23"/>
  <c r="P11" i="23"/>
  <c r="O11" i="23"/>
  <c r="N11" i="23"/>
  <c r="Q10" i="23"/>
  <c r="P10" i="23"/>
  <c r="O10" i="23"/>
  <c r="N10" i="23"/>
  <c r="Q9" i="23"/>
  <c r="P9" i="23"/>
  <c r="O9" i="23"/>
  <c r="N9" i="23"/>
  <c r="Q8" i="23"/>
  <c r="P8" i="23"/>
  <c r="O8" i="23"/>
  <c r="N8" i="23"/>
  <c r="Q7" i="23"/>
  <c r="P7" i="23"/>
  <c r="O7" i="23"/>
  <c r="N7" i="23"/>
  <c r="Q6" i="23"/>
  <c r="P6" i="23"/>
  <c r="P16" i="23"/>
  <c r="O6" i="23"/>
  <c r="O16" i="23"/>
  <c r="N6" i="23"/>
  <c r="M22" i="22"/>
  <c r="L22" i="22"/>
  <c r="K22" i="22"/>
  <c r="J22" i="22"/>
  <c r="I22" i="22"/>
  <c r="H22" i="22"/>
  <c r="G22" i="22"/>
  <c r="F22" i="22"/>
  <c r="E22" i="22"/>
  <c r="D22" i="22"/>
  <c r="C22" i="22"/>
  <c r="B22" i="22"/>
  <c r="Q20" i="22"/>
  <c r="P20" i="22"/>
  <c r="O20" i="22"/>
  <c r="N20" i="22"/>
  <c r="Q19" i="22"/>
  <c r="P19" i="22"/>
  <c r="O19" i="22"/>
  <c r="N19" i="22"/>
  <c r="Q18" i="22"/>
  <c r="P18" i="22"/>
  <c r="O18" i="22"/>
  <c r="N18" i="22"/>
  <c r="Q17" i="22"/>
  <c r="P17" i="22"/>
  <c r="O17" i="22"/>
  <c r="N17" i="22"/>
  <c r="Q16" i="22"/>
  <c r="P16" i="22"/>
  <c r="O16" i="22"/>
  <c r="N16" i="22"/>
  <c r="Q15" i="22"/>
  <c r="P15" i="22"/>
  <c r="O15" i="22"/>
  <c r="N15" i="22"/>
  <c r="Q14" i="22"/>
  <c r="P14" i="22"/>
  <c r="O14" i="22"/>
  <c r="N14" i="22"/>
  <c r="Q13" i="22"/>
  <c r="P13" i="22"/>
  <c r="O13" i="22"/>
  <c r="N13" i="22"/>
  <c r="Q12" i="22"/>
  <c r="P12" i="22"/>
  <c r="O12" i="22"/>
  <c r="N12" i="22"/>
  <c r="Q11" i="22"/>
  <c r="P11" i="22"/>
  <c r="O11" i="22"/>
  <c r="N11" i="22"/>
  <c r="Q10" i="22"/>
  <c r="P10" i="22"/>
  <c r="O10" i="22"/>
  <c r="N10" i="22"/>
  <c r="Q9" i="22"/>
  <c r="P9" i="22"/>
  <c r="O9" i="22"/>
  <c r="N9" i="22"/>
  <c r="Q8" i="22"/>
  <c r="P8" i="22"/>
  <c r="O8" i="22"/>
  <c r="N8" i="22"/>
  <c r="Q7" i="22"/>
  <c r="P7" i="22"/>
  <c r="O7" i="22"/>
  <c r="N7" i="22"/>
  <c r="Q6" i="22"/>
  <c r="P6" i="22"/>
  <c r="O6" i="22"/>
  <c r="O22" i="22"/>
  <c r="N6" i="22"/>
  <c r="M16" i="19"/>
  <c r="L16" i="19"/>
  <c r="K16" i="19"/>
  <c r="J16" i="19"/>
  <c r="I16" i="19"/>
  <c r="H16" i="19"/>
  <c r="G16" i="19"/>
  <c r="F16" i="19"/>
  <c r="E16" i="19"/>
  <c r="D16" i="19"/>
  <c r="C16" i="19"/>
  <c r="B16" i="19"/>
  <c r="Q14" i="19"/>
  <c r="P14" i="19"/>
  <c r="O14" i="19"/>
  <c r="N14" i="19"/>
  <c r="Q13" i="19"/>
  <c r="P13" i="19"/>
  <c r="O13" i="19"/>
  <c r="N13" i="19"/>
  <c r="Q12" i="19"/>
  <c r="P12" i="19"/>
  <c r="O12" i="19"/>
  <c r="N12" i="19"/>
  <c r="Q11" i="19"/>
  <c r="P11" i="19"/>
  <c r="O11" i="19"/>
  <c r="N11" i="19"/>
  <c r="Q10" i="19"/>
  <c r="P10" i="19"/>
  <c r="O10" i="19"/>
  <c r="N10" i="19"/>
  <c r="Q9" i="19"/>
  <c r="P9" i="19"/>
  <c r="O9" i="19"/>
  <c r="N9" i="19"/>
  <c r="Q8" i="19"/>
  <c r="P8" i="19"/>
  <c r="O8" i="19"/>
  <c r="N8" i="19"/>
  <c r="Q7" i="19"/>
  <c r="P7" i="19"/>
  <c r="O7" i="19"/>
  <c r="N7" i="19"/>
  <c r="Q6" i="19"/>
  <c r="P6" i="19"/>
  <c r="O6" i="19"/>
  <c r="O16" i="19"/>
  <c r="N6" i="19"/>
  <c r="N16" i="19"/>
  <c r="Q22" i="22"/>
  <c r="N22" i="22"/>
  <c r="P22" i="22"/>
  <c r="L2" i="10"/>
  <c r="D10" i="9"/>
  <c r="D9" i="9"/>
  <c r="N22" i="25"/>
  <c r="D15" i="9"/>
  <c r="M2" i="24"/>
  <c r="D16" i="9"/>
  <c r="D13" i="9"/>
  <c r="M1" i="23"/>
  <c r="B4" i="23"/>
  <c r="F4" i="23"/>
  <c r="D8" i="9"/>
  <c r="D14" i="9"/>
  <c r="L2" i="26"/>
  <c r="M1" i="24"/>
  <c r="B4" i="24"/>
  <c r="C4" i="24"/>
  <c r="A25" i="26"/>
  <c r="A17" i="26"/>
  <c r="A16" i="27"/>
  <c r="A27" i="27"/>
  <c r="A23" i="27"/>
  <c r="A19" i="27"/>
  <c r="A27" i="26"/>
  <c r="A23" i="26"/>
  <c r="A19" i="26"/>
  <c r="A26" i="27"/>
  <c r="A22" i="27"/>
  <c r="A18" i="27"/>
  <c r="A26" i="26"/>
  <c r="A22" i="26"/>
  <c r="A18" i="26"/>
  <c r="A25" i="27"/>
  <c r="A21" i="27"/>
  <c r="A17" i="27"/>
  <c r="A21" i="26"/>
  <c r="A28" i="27"/>
  <c r="A24" i="27"/>
  <c r="A20" i="27"/>
  <c r="A28" i="26"/>
  <c r="A24" i="26"/>
  <c r="A20" i="26"/>
  <c r="A16" i="26"/>
  <c r="A17" i="10"/>
  <c r="AA49" i="16"/>
  <c r="AA44" i="16"/>
  <c r="AA38" i="16"/>
  <c r="AA33" i="16"/>
  <c r="AA28" i="16"/>
  <c r="AA22" i="16"/>
  <c r="AA17" i="16"/>
  <c r="AA12" i="16"/>
  <c r="AA6" i="16"/>
  <c r="A26" i="10"/>
  <c r="A21" i="10"/>
  <c r="AA48" i="16"/>
  <c r="AA42" i="16"/>
  <c r="AA37" i="16"/>
  <c r="AA32" i="16"/>
  <c r="AA26" i="16"/>
  <c r="AA21" i="16"/>
  <c r="AA16" i="16"/>
  <c r="AA10" i="16"/>
  <c r="AA5" i="16"/>
  <c r="A25" i="10"/>
  <c r="A19" i="10"/>
  <c r="AA46" i="16"/>
  <c r="AA41" i="16"/>
  <c r="AA36" i="16"/>
  <c r="AA30" i="16"/>
  <c r="AA25" i="16"/>
  <c r="AA20" i="16"/>
  <c r="AA14" i="16"/>
  <c r="AA9" i="16"/>
  <c r="AA4" i="16"/>
  <c r="A23" i="10"/>
  <c r="A18" i="10"/>
  <c r="AA50" i="16"/>
  <c r="AA45" i="16"/>
  <c r="AA40" i="16"/>
  <c r="AA34" i="16"/>
  <c r="AA29" i="16"/>
  <c r="AA24" i="16"/>
  <c r="AA18" i="16"/>
  <c r="AA13" i="16"/>
  <c r="AA8" i="16"/>
  <c r="A27" i="10"/>
  <c r="A22" i="10"/>
  <c r="AA47" i="16"/>
  <c r="AA43" i="16"/>
  <c r="AA39" i="16"/>
  <c r="AA35" i="16"/>
  <c r="AA31" i="16"/>
  <c r="AA27" i="16"/>
  <c r="AA23" i="16"/>
  <c r="AA19" i="16"/>
  <c r="AA15" i="16"/>
  <c r="AA11" i="16"/>
  <c r="AA7" i="16"/>
  <c r="A24" i="10"/>
  <c r="A20" i="10"/>
  <c r="A28" i="10"/>
  <c r="N16" i="23"/>
  <c r="Q16" i="23"/>
  <c r="P16" i="19"/>
  <c r="Q16" i="19"/>
  <c r="E4" i="13"/>
  <c r="E2" i="24"/>
  <c r="E2" i="13"/>
  <c r="E2" i="27"/>
  <c r="E2" i="26"/>
  <c r="E2" i="22"/>
  <c r="E2" i="2"/>
  <c r="E2" i="23"/>
  <c r="E2" i="25"/>
  <c r="E2" i="19"/>
  <c r="E2" i="10"/>
  <c r="M2" i="25"/>
  <c r="E5" i="13"/>
  <c r="M2" i="23"/>
  <c r="M2" i="19"/>
  <c r="M2" i="2"/>
  <c r="L1" i="27"/>
  <c r="D4" i="27"/>
  <c r="M1" i="25"/>
  <c r="B4" i="25"/>
  <c r="F4" i="25"/>
  <c r="M2" i="22"/>
  <c r="E1" i="25"/>
  <c r="E1" i="22"/>
  <c r="E1" i="27"/>
  <c r="E1" i="23"/>
  <c r="E1" i="2"/>
  <c r="E1" i="10"/>
  <c r="E1" i="24"/>
  <c r="E1" i="13"/>
  <c r="E1" i="19"/>
  <c r="E1" i="26"/>
  <c r="M1" i="22"/>
  <c r="B4" i="22"/>
  <c r="M1" i="2"/>
  <c r="B4" i="2"/>
  <c r="L1" i="10"/>
  <c r="L1" i="26"/>
  <c r="E4" i="26"/>
  <c r="L2" i="27"/>
  <c r="M1" i="19"/>
  <c r="B4" i="19"/>
  <c r="N4" i="19"/>
  <c r="F4" i="24"/>
  <c r="J4" i="23"/>
  <c r="N4" i="25"/>
  <c r="N4" i="23"/>
  <c r="C4" i="23"/>
  <c r="D4" i="23"/>
  <c r="J4" i="24"/>
  <c r="N4" i="24"/>
  <c r="D4" i="24"/>
  <c r="O4" i="24"/>
  <c r="K4" i="24"/>
  <c r="G4" i="24"/>
  <c r="J4" i="25"/>
  <c r="E4" i="27"/>
  <c r="F4" i="27"/>
  <c r="J4" i="19"/>
  <c r="C4" i="25"/>
  <c r="D4" i="25"/>
  <c r="H4" i="25"/>
  <c r="D4" i="26"/>
  <c r="C4" i="26"/>
  <c r="F4" i="19"/>
  <c r="F4" i="22"/>
  <c r="C4" i="22"/>
  <c r="N4" i="22"/>
  <c r="J4" i="22"/>
  <c r="C4" i="19"/>
  <c r="K4" i="19"/>
  <c r="G4" i="23"/>
  <c r="K4" i="23"/>
  <c r="O4" i="23"/>
  <c r="D5" i="27"/>
  <c r="C4" i="27"/>
  <c r="D5" i="26"/>
  <c r="F4" i="26"/>
  <c r="E5" i="26"/>
  <c r="E5" i="27"/>
  <c r="E4" i="24"/>
  <c r="P4" i="24"/>
  <c r="L4" i="24"/>
  <c r="H4" i="24"/>
  <c r="E4" i="23"/>
  <c r="P4" i="23"/>
  <c r="L4" i="23"/>
  <c r="H4" i="23"/>
  <c r="P4" i="25"/>
  <c r="O4" i="25"/>
  <c r="L4" i="25"/>
  <c r="G4" i="25"/>
  <c r="E4" i="25"/>
  <c r="Q4" i="25"/>
  <c r="D4" i="19"/>
  <c r="E4" i="19"/>
  <c r="I4" i="19"/>
  <c r="K4" i="25"/>
  <c r="G4" i="19"/>
  <c r="D4" i="22"/>
  <c r="O4" i="22"/>
  <c r="K4" i="22"/>
  <c r="G4" i="22"/>
  <c r="O4" i="19"/>
  <c r="F5" i="26"/>
  <c r="G4" i="26"/>
  <c r="B4" i="26"/>
  <c r="B5" i="26"/>
  <c r="C5" i="26"/>
  <c r="F5" i="27"/>
  <c r="G4" i="27"/>
  <c r="B4" i="27"/>
  <c r="B5" i="27"/>
  <c r="C5" i="27"/>
  <c r="Q4" i="24"/>
  <c r="M4" i="24"/>
  <c r="I4" i="24"/>
  <c r="Q4" i="23"/>
  <c r="M4" i="23"/>
  <c r="I4" i="23"/>
  <c r="H4" i="19"/>
  <c r="M4" i="19"/>
  <c r="I4" i="25"/>
  <c r="M4" i="25"/>
  <c r="L4" i="19"/>
  <c r="Q4" i="19"/>
  <c r="P4" i="19"/>
  <c r="L4" i="22"/>
  <c r="H4" i="22"/>
  <c r="E4" i="22"/>
  <c r="P4" i="22"/>
  <c r="H4" i="27"/>
  <c r="G5" i="27"/>
  <c r="H4" i="26"/>
  <c r="G5" i="26"/>
  <c r="N17" i="16"/>
  <c r="A3" i="15"/>
  <c r="C1" i="8"/>
  <c r="A4" i="15"/>
  <c r="C2" i="8"/>
  <c r="H178" i="16"/>
  <c r="H93" i="16"/>
  <c r="H8" i="16"/>
  <c r="H242" i="16"/>
  <c r="H157" i="16"/>
  <c r="H72" i="16"/>
  <c r="U9" i="16"/>
  <c r="H221" i="16"/>
  <c r="H136" i="16"/>
  <c r="H50" i="16"/>
  <c r="H200" i="16"/>
  <c r="H114" i="16"/>
  <c r="H29" i="16"/>
  <c r="H237" i="16"/>
  <c r="H216" i="16"/>
  <c r="H194" i="16"/>
  <c r="H173" i="16"/>
  <c r="H152" i="16"/>
  <c r="H130" i="16"/>
  <c r="H109" i="16"/>
  <c r="H88" i="16"/>
  <c r="H66" i="16"/>
  <c r="H45" i="16"/>
  <c r="H24" i="16"/>
  <c r="N14" i="16"/>
  <c r="H232" i="16"/>
  <c r="H210" i="16"/>
  <c r="H189" i="16"/>
  <c r="H168" i="16"/>
  <c r="H146" i="16"/>
  <c r="H125" i="16"/>
  <c r="H104" i="16"/>
  <c r="H82" i="16"/>
  <c r="H61" i="16"/>
  <c r="H40" i="16"/>
  <c r="H18" i="16"/>
  <c r="N7" i="16"/>
  <c r="H226" i="16"/>
  <c r="H205" i="16"/>
  <c r="H184" i="16"/>
  <c r="H162" i="16"/>
  <c r="H141" i="16"/>
  <c r="H120" i="16"/>
  <c r="H98" i="16"/>
  <c r="H77" i="16"/>
  <c r="H56" i="16"/>
  <c r="H34" i="16"/>
  <c r="H13" i="16"/>
  <c r="U3" i="16"/>
  <c r="U13" i="16"/>
  <c r="U10" i="16"/>
  <c r="U6" i="16"/>
  <c r="N5" i="16"/>
  <c r="N10" i="16"/>
  <c r="N15" i="16"/>
  <c r="H7" i="16"/>
  <c r="H11" i="16"/>
  <c r="H15" i="16"/>
  <c r="H19" i="16"/>
  <c r="H23" i="16"/>
  <c r="H27" i="16"/>
  <c r="H31" i="16"/>
  <c r="H35" i="16"/>
  <c r="H39" i="16"/>
  <c r="H43" i="16"/>
  <c r="H47" i="16"/>
  <c r="H51" i="16"/>
  <c r="H55" i="16"/>
  <c r="H59" i="16"/>
  <c r="H63" i="16"/>
  <c r="H67" i="16"/>
  <c r="H71" i="16"/>
  <c r="H75" i="16"/>
  <c r="H79" i="16"/>
  <c r="H83" i="16"/>
  <c r="H87" i="16"/>
  <c r="H91" i="16"/>
  <c r="H95" i="16"/>
  <c r="H99" i="16"/>
  <c r="H103" i="16"/>
  <c r="H107" i="16"/>
  <c r="H111" i="16"/>
  <c r="H115" i="16"/>
  <c r="H119" i="16"/>
  <c r="H123" i="16"/>
  <c r="H127" i="16"/>
  <c r="H131" i="16"/>
  <c r="H135" i="16"/>
  <c r="H139" i="16"/>
  <c r="H143" i="16"/>
  <c r="H147" i="16"/>
  <c r="H151" i="16"/>
  <c r="H155" i="16"/>
  <c r="H159" i="16"/>
  <c r="H163" i="16"/>
  <c r="H167" i="16"/>
  <c r="H171" i="16"/>
  <c r="H175" i="16"/>
  <c r="H179" i="16"/>
  <c r="H183" i="16"/>
  <c r="H187" i="16"/>
  <c r="H191" i="16"/>
  <c r="H195" i="16"/>
  <c r="H199" i="16"/>
  <c r="H203" i="16"/>
  <c r="H207" i="16"/>
  <c r="H211" i="16"/>
  <c r="H215" i="16"/>
  <c r="H219" i="16"/>
  <c r="H223" i="16"/>
  <c r="H227" i="16"/>
  <c r="H231" i="16"/>
  <c r="H235" i="16"/>
  <c r="H239" i="16"/>
  <c r="H243" i="16"/>
  <c r="H241" i="16"/>
  <c r="H236" i="16"/>
  <c r="H230" i="16"/>
  <c r="H225" i="16"/>
  <c r="H220" i="16"/>
  <c r="H214" i="16"/>
  <c r="H209" i="16"/>
  <c r="H204" i="16"/>
  <c r="H198" i="16"/>
  <c r="H193" i="16"/>
  <c r="H188" i="16"/>
  <c r="H182" i="16"/>
  <c r="H177" i="16"/>
  <c r="H172" i="16"/>
  <c r="H166" i="16"/>
  <c r="H161" i="16"/>
  <c r="H156" i="16"/>
  <c r="H150" i="16"/>
  <c r="H145" i="16"/>
  <c r="H140" i="16"/>
  <c r="H134" i="16"/>
  <c r="H129" i="16"/>
  <c r="H124" i="16"/>
  <c r="H118" i="16"/>
  <c r="H113" i="16"/>
  <c r="H108" i="16"/>
  <c r="H102" i="16"/>
  <c r="H97" i="16"/>
  <c r="H92" i="16"/>
  <c r="H86" i="16"/>
  <c r="H81" i="16"/>
  <c r="H76" i="16"/>
  <c r="H70" i="16"/>
  <c r="H65" i="16"/>
  <c r="H60" i="16"/>
  <c r="H54" i="16"/>
  <c r="H49" i="16"/>
  <c r="H44" i="16"/>
  <c r="H38" i="16"/>
  <c r="H33" i="16"/>
  <c r="H28" i="16"/>
  <c r="H22" i="16"/>
  <c r="H17" i="16"/>
  <c r="H12" i="16"/>
  <c r="H6" i="16"/>
  <c r="N13" i="16"/>
  <c r="N6" i="16"/>
  <c r="U5" i="16"/>
  <c r="U15" i="16"/>
  <c r="H240" i="16"/>
  <c r="H234" i="16"/>
  <c r="H229" i="16"/>
  <c r="H224" i="16"/>
  <c r="H218" i="16"/>
  <c r="H213" i="16"/>
  <c r="H208" i="16"/>
  <c r="H202" i="16"/>
  <c r="H197" i="16"/>
  <c r="H192" i="16"/>
  <c r="H186" i="16"/>
  <c r="H181" i="16"/>
  <c r="H176" i="16"/>
  <c r="H170" i="16"/>
  <c r="H165" i="16"/>
  <c r="H160" i="16"/>
  <c r="H154" i="16"/>
  <c r="H149" i="16"/>
  <c r="H144" i="16"/>
  <c r="H138" i="16"/>
  <c r="H133" i="16"/>
  <c r="H128" i="16"/>
  <c r="H122" i="16"/>
  <c r="H117" i="16"/>
  <c r="H112" i="16"/>
  <c r="H106" i="16"/>
  <c r="H101" i="16"/>
  <c r="H96" i="16"/>
  <c r="H90" i="16"/>
  <c r="H85" i="16"/>
  <c r="H80" i="16"/>
  <c r="H74" i="16"/>
  <c r="H69" i="16"/>
  <c r="H64" i="16"/>
  <c r="H58" i="16"/>
  <c r="H53" i="16"/>
  <c r="H48" i="16"/>
  <c r="H42" i="16"/>
  <c r="H37" i="16"/>
  <c r="H32" i="16"/>
  <c r="H26" i="16"/>
  <c r="H21" i="16"/>
  <c r="H16" i="16"/>
  <c r="H10" i="16"/>
  <c r="H5" i="16"/>
  <c r="N11" i="16"/>
  <c r="N3" i="16"/>
  <c r="U4" i="16"/>
  <c r="U14" i="16"/>
  <c r="H4" i="16"/>
  <c r="H238" i="16"/>
  <c r="H233" i="16"/>
  <c r="H228" i="16"/>
  <c r="H222" i="16"/>
  <c r="H217" i="16"/>
  <c r="H212" i="16"/>
  <c r="H206" i="16"/>
  <c r="H201" i="16"/>
  <c r="H196" i="16"/>
  <c r="H190" i="16"/>
  <c r="H185" i="16"/>
  <c r="H180" i="16"/>
  <c r="H174" i="16"/>
  <c r="H169" i="16"/>
  <c r="H164" i="16"/>
  <c r="H158" i="16"/>
  <c r="H153" i="16"/>
  <c r="H148" i="16"/>
  <c r="H142" i="16"/>
  <c r="H137" i="16"/>
  <c r="H132" i="16"/>
  <c r="H126" i="16"/>
  <c r="H121" i="16"/>
  <c r="H116" i="16"/>
  <c r="H110" i="16"/>
  <c r="H105" i="16"/>
  <c r="H100" i="16"/>
  <c r="H94" i="16"/>
  <c r="H89" i="16"/>
  <c r="H84" i="16"/>
  <c r="H78" i="16"/>
  <c r="H73" i="16"/>
  <c r="H68" i="16"/>
  <c r="H62" i="16"/>
  <c r="H57" i="16"/>
  <c r="H52" i="16"/>
  <c r="H46" i="16"/>
  <c r="H41" i="16"/>
  <c r="H36" i="16"/>
  <c r="H30" i="16"/>
  <c r="H25" i="16"/>
  <c r="H20" i="16"/>
  <c r="H14" i="16"/>
  <c r="H9" i="16"/>
  <c r="N4" i="16"/>
  <c r="N9" i="16"/>
  <c r="H3" i="16"/>
  <c r="U11" i="16"/>
  <c r="AA3" i="16"/>
  <c r="Q4" i="22"/>
  <c r="M4" i="22"/>
  <c r="I4" i="22"/>
  <c r="I4" i="27"/>
  <c r="I5" i="27"/>
  <c r="H5" i="27"/>
  <c r="H5" i="26"/>
  <c r="I4" i="26"/>
  <c r="I5" i="26"/>
  <c r="I12" i="13"/>
  <c r="F4" i="13"/>
  <c r="C1" i="13"/>
  <c r="I29" i="10"/>
  <c r="H29" i="10"/>
  <c r="G29" i="10"/>
  <c r="F29" i="10"/>
  <c r="E29" i="10"/>
  <c r="D29" i="10"/>
  <c r="C29" i="10"/>
  <c r="B29" i="10"/>
  <c r="I15" i="10"/>
  <c r="H15" i="10"/>
  <c r="G15" i="10"/>
  <c r="G32" i="10"/>
  <c r="G33" i="10"/>
  <c r="G35" i="10"/>
  <c r="F15" i="10"/>
  <c r="F32" i="10"/>
  <c r="F33" i="10"/>
  <c r="F35" i="10"/>
  <c r="E15" i="10"/>
  <c r="D15" i="10"/>
  <c r="C15" i="10"/>
  <c r="B15" i="10"/>
  <c r="N6" i="2"/>
  <c r="O6" i="2"/>
  <c r="P6" i="2"/>
  <c r="Q6" i="2"/>
  <c r="N7" i="2"/>
  <c r="O7" i="2"/>
  <c r="P7" i="2"/>
  <c r="Q7" i="2"/>
  <c r="N8" i="2"/>
  <c r="O8" i="2"/>
  <c r="P8" i="2"/>
  <c r="Q8" i="2"/>
  <c r="N9" i="2"/>
  <c r="O9" i="2"/>
  <c r="P9" i="2"/>
  <c r="Q9" i="2"/>
  <c r="N10" i="2"/>
  <c r="O10" i="2"/>
  <c r="P10" i="2"/>
  <c r="Q10" i="2"/>
  <c r="N11" i="2"/>
  <c r="O11" i="2"/>
  <c r="P11" i="2"/>
  <c r="Q11" i="2"/>
  <c r="N12" i="2"/>
  <c r="O12" i="2"/>
  <c r="P12" i="2"/>
  <c r="Q12" i="2"/>
  <c r="N13" i="2"/>
  <c r="O13" i="2"/>
  <c r="P13" i="2"/>
  <c r="Q13" i="2"/>
  <c r="N14" i="2"/>
  <c r="O14" i="2"/>
  <c r="P14" i="2"/>
  <c r="Q14" i="2"/>
  <c r="N15" i="2"/>
  <c r="O15" i="2"/>
  <c r="P15" i="2"/>
  <c r="Q15" i="2"/>
  <c r="N16" i="2"/>
  <c r="O16" i="2"/>
  <c r="P16" i="2"/>
  <c r="Q16" i="2"/>
  <c r="N17" i="2"/>
  <c r="O17" i="2"/>
  <c r="P17" i="2"/>
  <c r="Q17" i="2"/>
  <c r="N18" i="2"/>
  <c r="O18" i="2"/>
  <c r="P18" i="2"/>
  <c r="Q18" i="2"/>
  <c r="N19" i="2"/>
  <c r="O19" i="2"/>
  <c r="P19" i="2"/>
  <c r="Q19" i="2"/>
  <c r="N20" i="2"/>
  <c r="O20" i="2"/>
  <c r="P20" i="2"/>
  <c r="Q20" i="2"/>
  <c r="B22" i="2"/>
  <c r="C22" i="2"/>
  <c r="D22" i="2"/>
  <c r="E22" i="2"/>
  <c r="F22" i="2"/>
  <c r="G22" i="2"/>
  <c r="H22" i="2"/>
  <c r="I22" i="2"/>
  <c r="J22" i="2"/>
  <c r="K22" i="2"/>
  <c r="L22" i="2"/>
  <c r="M22" i="2"/>
  <c r="O22" i="2"/>
  <c r="N22" i="2"/>
  <c r="Q22" i="2"/>
  <c r="P22" i="2"/>
  <c r="E32" i="10"/>
  <c r="E33" i="10"/>
  <c r="E35" i="10"/>
  <c r="G4" i="13"/>
  <c r="F5" i="13"/>
  <c r="H32" i="10"/>
  <c r="H33" i="10"/>
  <c r="H35" i="10"/>
  <c r="I32" i="10"/>
  <c r="I33" i="10"/>
  <c r="I35" i="10"/>
  <c r="E4" i="10"/>
  <c r="E5" i="10"/>
  <c r="D4" i="13"/>
  <c r="D5" i="13"/>
  <c r="A5" i="15"/>
  <c r="A13" i="8"/>
  <c r="A9" i="15"/>
  <c r="A8" i="8"/>
  <c r="A13" i="15"/>
  <c r="A17" i="8"/>
  <c r="A17" i="15"/>
  <c r="A21" i="15"/>
  <c r="A26" i="8"/>
  <c r="A25" i="15"/>
  <c r="A30" i="8"/>
  <c r="A29" i="15"/>
  <c r="A34" i="8"/>
  <c r="A33" i="15"/>
  <c r="A38" i="8"/>
  <c r="A37" i="15"/>
  <c r="A43" i="8"/>
  <c r="A41" i="15"/>
  <c r="A47" i="8"/>
  <c r="A45" i="15"/>
  <c r="A52" i="8"/>
  <c r="A49" i="15"/>
  <c r="B10" i="8"/>
  <c r="A53" i="15"/>
  <c r="B15" i="8"/>
  <c r="A57" i="15"/>
  <c r="B19" i="8"/>
  <c r="A61" i="15"/>
  <c r="B27" i="8"/>
  <c r="A65" i="15"/>
  <c r="B31" i="8"/>
  <c r="A69" i="15"/>
  <c r="B37" i="8"/>
  <c r="A73" i="15"/>
  <c r="B42" i="8"/>
  <c r="A77" i="15"/>
  <c r="B46" i="8"/>
  <c r="A81" i="15"/>
  <c r="B50" i="8"/>
  <c r="A85" i="15"/>
  <c r="G1" i="19"/>
  <c r="A89" i="15"/>
  <c r="A16" i="9"/>
  <c r="A93" i="15"/>
  <c r="A1" i="10"/>
  <c r="A97" i="15"/>
  <c r="A8" i="26"/>
  <c r="A101" i="15"/>
  <c r="A12" i="26"/>
  <c r="A105" i="15"/>
  <c r="A29" i="26"/>
  <c r="A109" i="15"/>
  <c r="A34" i="26"/>
  <c r="A113" i="15"/>
  <c r="A117" i="15"/>
  <c r="A10" i="13"/>
  <c r="A121" i="15"/>
  <c r="A15" i="13"/>
  <c r="A125" i="15"/>
  <c r="A3" i="23"/>
  <c r="A129" i="15"/>
  <c r="N3" i="25"/>
  <c r="A133" i="15"/>
  <c r="A9" i="2"/>
  <c r="A137" i="15"/>
  <c r="A13" i="2"/>
  <c r="A141" i="15"/>
  <c r="A17" i="2"/>
  <c r="A145" i="15"/>
  <c r="A149" i="15"/>
  <c r="A9" i="19"/>
  <c r="A153" i="15"/>
  <c r="A13" i="19"/>
  <c r="A157" i="15"/>
  <c r="A8" i="23"/>
  <c r="A161" i="15"/>
  <c r="A12" i="23"/>
  <c r="A91" i="15"/>
  <c r="H1" i="27"/>
  <c r="A107" i="15"/>
  <c r="A32" i="27"/>
  <c r="A119" i="15"/>
  <c r="A12" i="13"/>
  <c r="A127" i="15"/>
  <c r="F3" i="2"/>
  <c r="A139" i="15"/>
  <c r="A15" i="2"/>
  <c r="A147" i="15"/>
  <c r="A7" i="19"/>
  <c r="A159" i="15"/>
  <c r="A10" i="23"/>
  <c r="A12" i="15"/>
  <c r="D2" i="27"/>
  <c r="A28" i="15"/>
  <c r="A33" i="8"/>
  <c r="A40" i="15"/>
  <c r="A46" i="8"/>
  <c r="A44" i="15"/>
  <c r="A50" i="8"/>
  <c r="A52" i="15"/>
  <c r="B14" i="8"/>
  <c r="A64" i="15"/>
  <c r="B30" i="8"/>
  <c r="A76" i="15"/>
  <c r="B45" i="8"/>
  <c r="A84" i="15"/>
  <c r="A6" i="9"/>
  <c r="A6" i="15"/>
  <c r="A21" i="8"/>
  <c r="A10" i="15"/>
  <c r="D1" i="25"/>
  <c r="A14" i="15"/>
  <c r="A18" i="8"/>
  <c r="A18" i="15"/>
  <c r="A23" i="8"/>
  <c r="A22" i="15"/>
  <c r="A27" i="8"/>
  <c r="A26" i="15"/>
  <c r="A31" i="8"/>
  <c r="A30" i="15"/>
  <c r="A35" i="8"/>
  <c r="A34" i="15"/>
  <c r="A39" i="8"/>
  <c r="A38" i="15"/>
  <c r="A44" i="8"/>
  <c r="A42" i="15"/>
  <c r="A48" i="8"/>
  <c r="A46" i="15"/>
  <c r="A53" i="8"/>
  <c r="A50" i="15"/>
  <c r="B11" i="8"/>
  <c r="A54" i="15"/>
  <c r="B16" i="8"/>
  <c r="A58" i="15"/>
  <c r="B20" i="8"/>
  <c r="A62" i="15"/>
  <c r="B28" i="8"/>
  <c r="A66" i="15"/>
  <c r="B32" i="8"/>
  <c r="A70" i="15"/>
  <c r="B38" i="8"/>
  <c r="A74" i="15"/>
  <c r="B43" i="8"/>
  <c r="A78" i="15"/>
  <c r="B47" i="8"/>
  <c r="A82" i="15"/>
  <c r="B52" i="8"/>
  <c r="A86" i="15"/>
  <c r="A13" i="9"/>
  <c r="A90" i="15"/>
  <c r="H1" i="2"/>
  <c r="A94" i="15"/>
  <c r="A4" i="10"/>
  <c r="A98" i="15"/>
  <c r="A9" i="26"/>
  <c r="A102" i="15"/>
  <c r="A13" i="26"/>
  <c r="A106" i="15"/>
  <c r="A30" i="26"/>
  <c r="A110" i="15"/>
  <c r="A35" i="27"/>
  <c r="A114" i="15"/>
  <c r="A1" i="13"/>
  <c r="A118" i="15"/>
  <c r="A11" i="13"/>
  <c r="A122" i="15"/>
  <c r="H1" i="13"/>
  <c r="A126" i="15"/>
  <c r="B3" i="24"/>
  <c r="A130" i="15"/>
  <c r="A6" i="2"/>
  <c r="A134" i="15"/>
  <c r="A10" i="2"/>
  <c r="A138" i="15"/>
  <c r="A14" i="2"/>
  <c r="A142" i="15"/>
  <c r="A18" i="2"/>
  <c r="A146" i="15"/>
  <c r="A6" i="19"/>
  <c r="A150" i="15"/>
  <c r="A10" i="19"/>
  <c r="A154" i="15"/>
  <c r="A14" i="19"/>
  <c r="A158" i="15"/>
  <c r="A9" i="23"/>
  <c r="A162" i="15"/>
  <c r="A13" i="23"/>
  <c r="A7" i="15"/>
  <c r="A41" i="8"/>
  <c r="A11" i="15"/>
  <c r="A15" i="8"/>
  <c r="A15" i="15"/>
  <c r="A19" i="8"/>
  <c r="A19" i="15"/>
  <c r="A24" i="8"/>
  <c r="A23" i="15"/>
  <c r="A28" i="8"/>
  <c r="A27" i="15"/>
  <c r="A32" i="8"/>
  <c r="A31" i="15"/>
  <c r="A36" i="8"/>
  <c r="A35" i="15"/>
  <c r="A40" i="8"/>
  <c r="A39" i="15"/>
  <c r="A45" i="8"/>
  <c r="A43" i="15"/>
  <c r="A49" i="8"/>
  <c r="A47" i="15"/>
  <c r="B8" i="8"/>
  <c r="A51" i="15"/>
  <c r="B12" i="8"/>
  <c r="A55" i="15"/>
  <c r="B17" i="8"/>
  <c r="A59" i="15"/>
  <c r="B22" i="8"/>
  <c r="A63" i="15"/>
  <c r="B29" i="8"/>
  <c r="A67" i="15"/>
  <c r="B34" i="8"/>
  <c r="A71" i="15"/>
  <c r="B39" i="8"/>
  <c r="A75" i="15"/>
  <c r="B44" i="8"/>
  <c r="A79" i="15"/>
  <c r="B48" i="8"/>
  <c r="A83" i="15"/>
  <c r="B53" i="8"/>
  <c r="A87" i="15"/>
  <c r="I2" i="19"/>
  <c r="A95" i="15"/>
  <c r="A5" i="26"/>
  <c r="A99" i="15"/>
  <c r="A10" i="27"/>
  <c r="A103" i="15"/>
  <c r="A14" i="26"/>
  <c r="A111" i="15"/>
  <c r="B3" i="13"/>
  <c r="A115" i="15"/>
  <c r="A8" i="13"/>
  <c r="A123" i="15"/>
  <c r="I1" i="13"/>
  <c r="A131" i="15"/>
  <c r="A7" i="2"/>
  <c r="A135" i="15"/>
  <c r="A11" i="2"/>
  <c r="A143" i="15"/>
  <c r="A19" i="2"/>
  <c r="A151" i="15"/>
  <c r="A11" i="19"/>
  <c r="A155" i="15"/>
  <c r="A6" i="23"/>
  <c r="A163" i="15"/>
  <c r="A14" i="23"/>
  <c r="A8" i="15"/>
  <c r="A51" i="8"/>
  <c r="A16" i="15"/>
  <c r="A20" i="8"/>
  <c r="A20" i="15"/>
  <c r="A25" i="8"/>
  <c r="A24" i="15"/>
  <c r="A29" i="8"/>
  <c r="A32" i="15"/>
  <c r="A37" i="8"/>
  <c r="A36" i="15"/>
  <c r="A42" i="8"/>
  <c r="A48" i="15"/>
  <c r="B9" i="8"/>
  <c r="A56" i="15"/>
  <c r="B18" i="8"/>
  <c r="A60" i="15"/>
  <c r="B24" i="8"/>
  <c r="A68" i="15"/>
  <c r="B36" i="8"/>
  <c r="A72" i="15"/>
  <c r="B40" i="8"/>
  <c r="A80" i="15"/>
  <c r="B49" i="8"/>
  <c r="A88" i="15"/>
  <c r="A15" i="9"/>
  <c r="A104" i="15"/>
  <c r="A15" i="26"/>
  <c r="A120" i="15"/>
  <c r="A13" i="13"/>
  <c r="A136" i="15"/>
  <c r="A12" i="2"/>
  <c r="A152" i="15"/>
  <c r="A12" i="19"/>
  <c r="A92" i="15"/>
  <c r="H1" i="25"/>
  <c r="A108" i="15"/>
  <c r="A33" i="10"/>
  <c r="A124" i="15"/>
  <c r="A1" i="25"/>
  <c r="A140" i="15"/>
  <c r="A16" i="2"/>
  <c r="A156" i="15"/>
  <c r="A7" i="23"/>
  <c r="A96" i="15"/>
  <c r="A6" i="27"/>
  <c r="A112" i="15"/>
  <c r="E3" i="26"/>
  <c r="A128" i="15"/>
  <c r="J3" i="25"/>
  <c r="A144" i="15"/>
  <c r="A20" i="2"/>
  <c r="A160" i="15"/>
  <c r="A11" i="23"/>
  <c r="A100" i="15"/>
  <c r="A11" i="26"/>
  <c r="A116" i="15"/>
  <c r="A9" i="13"/>
  <c r="A132" i="15"/>
  <c r="A8" i="2"/>
  <c r="A148" i="15"/>
  <c r="A8" i="19"/>
  <c r="A164" i="15"/>
  <c r="A22" i="25"/>
  <c r="D4" i="10"/>
  <c r="F4" i="2"/>
  <c r="J4" i="2"/>
  <c r="N4" i="2"/>
  <c r="C4" i="2"/>
  <c r="H4" i="13"/>
  <c r="G5" i="13"/>
  <c r="C4" i="10"/>
  <c r="D5" i="10"/>
  <c r="F4" i="10"/>
  <c r="C4" i="13"/>
  <c r="C5" i="13"/>
  <c r="G4" i="2"/>
  <c r="K4" i="2"/>
  <c r="O4" i="2"/>
  <c r="D4" i="2"/>
  <c r="I4" i="13"/>
  <c r="I5" i="13"/>
  <c r="H5" i="13"/>
  <c r="G4" i="10"/>
  <c r="F5" i="10"/>
  <c r="B4" i="10"/>
  <c r="B5" i="10"/>
  <c r="C5" i="10"/>
  <c r="B4" i="13"/>
  <c r="B5" i="13"/>
  <c r="H4" i="2"/>
  <c r="L4" i="2"/>
  <c r="P4" i="2"/>
  <c r="E4" i="2"/>
  <c r="H4" i="10"/>
  <c r="G5" i="10"/>
  <c r="I4" i="2"/>
  <c r="M4" i="2"/>
  <c r="Q4" i="2"/>
  <c r="I4" i="10"/>
  <c r="I5" i="10"/>
  <c r="H5" i="10"/>
  <c r="F3" i="25"/>
  <c r="F3" i="23"/>
  <c r="N3" i="24"/>
  <c r="G1" i="26"/>
  <c r="A3" i="22"/>
  <c r="H1" i="22"/>
  <c r="N3" i="22"/>
  <c r="G1" i="25"/>
  <c r="D1" i="13"/>
  <c r="A12" i="10"/>
  <c r="J3" i="2"/>
  <c r="A3" i="2"/>
  <c r="H1" i="26"/>
  <c r="J3" i="22"/>
  <c r="G1" i="27"/>
  <c r="J3" i="19"/>
  <c r="G1" i="10"/>
  <c r="A5" i="10"/>
  <c r="A5" i="13"/>
  <c r="H1" i="19"/>
  <c r="A29" i="10"/>
  <c r="G1" i="24"/>
  <c r="G1" i="2"/>
  <c r="B3" i="19"/>
  <c r="A4" i="13"/>
  <c r="H1" i="23"/>
  <c r="J3" i="23"/>
  <c r="H1" i="24"/>
  <c r="A9" i="9"/>
  <c r="G1" i="13"/>
  <c r="D1" i="22"/>
  <c r="D1" i="27"/>
  <c r="A10" i="26"/>
  <c r="A5" i="27"/>
  <c r="B3" i="2"/>
  <c r="B3" i="25"/>
  <c r="H1" i="10"/>
  <c r="C12" i="9"/>
  <c r="A4" i="26"/>
  <c r="J3" i="24"/>
  <c r="G1" i="23"/>
  <c r="D1" i="10"/>
  <c r="D1" i="23"/>
  <c r="A14" i="8"/>
  <c r="A35" i="26"/>
  <c r="D1" i="2"/>
  <c r="A12" i="27"/>
  <c r="D1" i="24"/>
  <c r="B3" i="22"/>
  <c r="A29" i="27"/>
  <c r="B12" i="9"/>
  <c r="B3" i="23"/>
  <c r="A15" i="27"/>
  <c r="A35" i="10"/>
  <c r="A4" i="27"/>
  <c r="A10" i="10"/>
  <c r="D1" i="26"/>
  <c r="G1" i="22"/>
  <c r="A15" i="10"/>
  <c r="A32" i="26"/>
  <c r="A32" i="10"/>
  <c r="A12" i="9"/>
  <c r="A22" i="8"/>
  <c r="A3" i="19"/>
  <c r="A1" i="26"/>
  <c r="A34" i="27"/>
  <c r="A34" i="10"/>
  <c r="A1" i="27"/>
  <c r="A9" i="10"/>
  <c r="A33" i="26"/>
  <c r="A14" i="10"/>
  <c r="A9" i="27"/>
  <c r="I2" i="2"/>
  <c r="F3" i="22"/>
  <c r="I2" i="24"/>
  <c r="A13" i="10"/>
  <c r="E3" i="13"/>
  <c r="I1" i="23"/>
  <c r="A3" i="25"/>
  <c r="A3" i="24"/>
  <c r="B3" i="27"/>
  <c r="B3" i="26"/>
  <c r="I1" i="27"/>
  <c r="I1" i="25"/>
  <c r="I1" i="19"/>
  <c r="D2" i="26"/>
  <c r="D2" i="10"/>
  <c r="D2" i="24"/>
  <c r="D2" i="13"/>
  <c r="D2" i="23"/>
  <c r="A10" i="9"/>
  <c r="J3" i="13"/>
  <c r="J3" i="10"/>
  <c r="J3" i="27"/>
  <c r="J3" i="26"/>
  <c r="A1" i="19"/>
  <c r="A16" i="19"/>
  <c r="F3" i="19"/>
  <c r="A22" i="2"/>
  <c r="N3" i="19"/>
  <c r="A1" i="23"/>
  <c r="A16" i="23"/>
  <c r="A6" i="13"/>
  <c r="A6" i="10"/>
  <c r="I1" i="2"/>
  <c r="B3" i="10"/>
  <c r="I1" i="10"/>
  <c r="I2" i="27"/>
  <c r="I2" i="22"/>
  <c r="I2" i="26"/>
  <c r="I1" i="26"/>
  <c r="I1" i="22"/>
  <c r="I1" i="24"/>
  <c r="D2" i="2"/>
  <c r="A8" i="10"/>
  <c r="A11" i="10"/>
  <c r="E3" i="27"/>
  <c r="A1" i="2"/>
  <c r="I2" i="10"/>
  <c r="E3" i="10"/>
  <c r="D2" i="22"/>
  <c r="A8" i="27"/>
  <c r="A22" i="22"/>
  <c r="A1" i="22"/>
  <c r="N3" i="23"/>
  <c r="A11" i="27"/>
  <c r="A1" i="24"/>
  <c r="F3" i="24"/>
  <c r="A33" i="27"/>
  <c r="A6" i="26"/>
  <c r="A22" i="24"/>
  <c r="A14" i="27"/>
  <c r="A14" i="9"/>
  <c r="I2" i="23"/>
  <c r="A13" i="27"/>
  <c r="D12" i="9"/>
  <c r="D2" i="25"/>
  <c r="A16" i="8"/>
  <c r="D2" i="19"/>
  <c r="I2" i="25"/>
  <c r="N3" i="2"/>
  <c r="A30" i="10"/>
  <c r="A30" i="27"/>
  <c r="A8" i="9"/>
  <c r="D1" i="19"/>
</calcChain>
</file>

<file path=xl/sharedStrings.xml><?xml version="1.0" encoding="utf-8"?>
<sst xmlns="http://schemas.openxmlformats.org/spreadsheetml/2006/main" count="3931" uniqueCount="1559">
  <si>
    <t>Total</t>
  </si>
  <si>
    <t>Other</t>
  </si>
  <si>
    <t>Program Management</t>
  </si>
  <si>
    <t>RSSH</t>
  </si>
  <si>
    <t>Programs to reduce human rights-related barriers to HIV services</t>
  </si>
  <si>
    <t>Other Prevention Programs</t>
  </si>
  <si>
    <t>Condoms</t>
  </si>
  <si>
    <t>Male Circumcision</t>
  </si>
  <si>
    <t xml:space="preserve">Prevention programs for other key and vulnerable populations </t>
  </si>
  <si>
    <t>Programs for TGs</t>
  </si>
  <si>
    <t>Programs for people who inject drugs (PWID) and their partners</t>
  </si>
  <si>
    <t>Programs for sex workers and their clients</t>
  </si>
  <si>
    <t xml:space="preserve">Programs for MSM </t>
  </si>
  <si>
    <t>PMTCT</t>
  </si>
  <si>
    <t>TB/HIV</t>
  </si>
  <si>
    <t>Treatment, care and support - ART</t>
  </si>
  <si>
    <t>Funding Gap</t>
  </si>
  <si>
    <t>Non Global Fund External</t>
  </si>
  <si>
    <t>Domestic</t>
  </si>
  <si>
    <t>Funding Need</t>
  </si>
  <si>
    <t>Module</t>
  </si>
  <si>
    <t>Fiscal Year in which implementation period ends</t>
  </si>
  <si>
    <t>Currency:</t>
  </si>
  <si>
    <t>Fiscal Year in which implementation period starts</t>
  </si>
  <si>
    <t>HIV/AIDS</t>
  </si>
  <si>
    <t>Country:</t>
  </si>
  <si>
    <t xml:space="preserve">Detailed Financial Gap </t>
  </si>
  <si>
    <t>NSP cost categories</t>
  </si>
  <si>
    <t>Key Population Programs</t>
  </si>
  <si>
    <t>MDR-TB: Treatment</t>
  </si>
  <si>
    <t>MDR-TB: Case Detection and Diagnosis</t>
  </si>
  <si>
    <t>TB Care and Prevention: Treatment</t>
  </si>
  <si>
    <t>TB Care and Prevention: Case Detection and Diagnosis</t>
  </si>
  <si>
    <t>TB</t>
  </si>
  <si>
    <t>Specific prevention intervention: Seasonal malaria chemoprophylaxis (SMC)</t>
  </si>
  <si>
    <t>Specific prevention intervention: Intermittent preventive treatment in pregnancy (IPTp)</t>
  </si>
  <si>
    <t>Case management - Treatment</t>
  </si>
  <si>
    <t>Case management - Diagnosis</t>
  </si>
  <si>
    <t>Vector Control: IRS</t>
  </si>
  <si>
    <t>Vector Control: LLIN</t>
  </si>
  <si>
    <t>Malaria</t>
  </si>
  <si>
    <t>Funding landscape table</t>
  </si>
  <si>
    <t>General Guidance</t>
  </si>
  <si>
    <t>A. All applicants are required to complete:</t>
  </si>
  <si>
    <t>Cover Sheet</t>
  </si>
  <si>
    <t>Country</t>
  </si>
  <si>
    <t>Select name of applicant country from drop-down menu</t>
  </si>
  <si>
    <t>Fiscal Cycle</t>
  </si>
  <si>
    <t>Select the country's fiscal cycle from drop-down menu</t>
  </si>
  <si>
    <t>Currency</t>
  </si>
  <si>
    <t>Select currency (either US Dollar or Euro) in which data is provided. Currency used should be the same as the one used for the funding request to the Global Fund</t>
  </si>
  <si>
    <t>For each component, select the fiscal year corresponding to the start of implementation period of the funding request</t>
  </si>
  <si>
    <t>For each component, select the fiscal year corresponding to the end of implementation period of the funding request</t>
  </si>
  <si>
    <t>Current funding request pertains to a program</t>
  </si>
  <si>
    <t>For each component, select 'Yes' if funding is requested from the Global Fund through the current submission. Otherwise, select 'No'</t>
  </si>
  <si>
    <t>Detailed Financial Gap based on:</t>
  </si>
  <si>
    <t xml:space="preserve">For disease component(s) that are accessing funding through the current submission, indicate whether the detailed financial gap is assessed using Global Fund modules or NSP categories. Applicable only for High Impact and Upper Middle Income countries </t>
  </si>
  <si>
    <t>Financial Gap Overview for Disease Programs</t>
  </si>
  <si>
    <t>Header: Exchange Rate</t>
  </si>
  <si>
    <t>Enter annual exchange rate used to convert local currency to reporting currency (local currency units per US Dollar/Euro)</t>
  </si>
  <si>
    <t>SECTION A: Total Funding needs for the National Strategic Plan</t>
  </si>
  <si>
    <t>LINE A: Total Funding needs for the National Strategic Plan</t>
  </si>
  <si>
    <t>Provide the annual amounts needed to fund the National Strategic Plan. The annual amounts should be based on national plans to address the overall disease response.</t>
  </si>
  <si>
    <t>SECTIONS B, C and D: Previous, current and anticipated resources to meet the funding needs of the National Strategic Plan</t>
  </si>
  <si>
    <t>Section B: Previous, Current and Anticipated Domestic Resources</t>
  </si>
  <si>
    <t xml:space="preserve">Domestic source B1: Loans </t>
  </si>
  <si>
    <t xml:space="preserve">Enter the annual amounts raised by the government through loans from external sources or private creditors which are earmarked for the national strategic plan in (a) implementation years of the funding request, and (b) previous three years </t>
  </si>
  <si>
    <t xml:space="preserve">Domestic source B2: Debt relief </t>
  </si>
  <si>
    <t xml:space="preserve">Enter the annual amounts raised by the government through debt relief proceeds which are earmarked for the national strategic plan in (a) implementation years of the funding request, and (b) previous three years </t>
  </si>
  <si>
    <t>Domestic source B3: Government funding resources</t>
  </si>
  <si>
    <t xml:space="preserve">Enter the annual amounts provided from government revenues for implementing the national strategic plan in (a) implementation years of the funding request, and (b) previous three years </t>
  </si>
  <si>
    <t>Domestic source B4: Social Health Insurance</t>
  </si>
  <si>
    <t>Domestic source B5: Private sector contributions (national)</t>
  </si>
  <si>
    <t>Enter the annual amounts raised from private sector in the country for implementing the national strategic plan in (a) implementation years of the funding request, and (b) previous three years</t>
  </si>
  <si>
    <t>LINE B: Total DOMESTIC resources</t>
  </si>
  <si>
    <t>Each cell automatically calculates the total annual amounts of domestic resources (Lines B1-B5).</t>
  </si>
  <si>
    <t>Section C: Previous, Current and Anticipated External Resources (non-Global Fund)</t>
  </si>
  <si>
    <t>LINE C: Total EXTERNAL (non-Global Fund)</t>
  </si>
  <si>
    <t>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t>
  </si>
  <si>
    <t xml:space="preserve">Section D: Previous, Current and Anticipated External Resources (Global Fund)  </t>
  </si>
  <si>
    <t>LINE D: Total EXTERNAL (Global Fund)</t>
  </si>
  <si>
    <t>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t>
  </si>
  <si>
    <t xml:space="preserve">LINE E: Total Anticipated Resources </t>
  </si>
  <si>
    <t>Line E calculates automatically the total annual amounts of planned resources for the national strategic plan (Line B+C+D) for the implementation years of the funding request.</t>
  </si>
  <si>
    <t>LINE F: Total Anticipated Funding Gap</t>
  </si>
  <si>
    <t xml:space="preserve">Line F automatically calculates the total annual funding gap by deducting annual anticipated resources (Line E) from annual funding need (Line A) for the implementation years of the funding request. </t>
  </si>
  <si>
    <t>LINE G: Total Funding Request</t>
  </si>
  <si>
    <t>Enter annual funding requested from the Global Fund, the total of which should be within the country allocation communicated to the country.</t>
  </si>
  <si>
    <t xml:space="preserve">LINE H: Total Remaining Funding Gap </t>
  </si>
  <si>
    <t xml:space="preserve">Line H automatically calculates the total remaining funding gap by deducting the annual Global Fund request (Line G) from the anticipated funding gap (Line F) for the implementation years of the funding request. </t>
  </si>
  <si>
    <t>Overall Health Sector: Government Health Spending</t>
  </si>
  <si>
    <t>Header: Level of Government</t>
  </si>
  <si>
    <t>Using drop down menu indicate whether the reported data on government health spending pertains only to central government entities or includes health spending by sub-national governments as well</t>
  </si>
  <si>
    <t>Domestic source I1: Loans</t>
  </si>
  <si>
    <t xml:space="preserve">Enter the annual amounts raised by the government through loans from external sources or private creditors for health spending in (a) implementation years of the funding request, and (b) previous four years </t>
  </si>
  <si>
    <t>Domestic source I2: Debt Relief</t>
  </si>
  <si>
    <t xml:space="preserve">Enter the annual amounts raised by the government through debt relief proceeds for health spending in (a) implementation years of the funding request, and (b) previous three years </t>
  </si>
  <si>
    <t>Domestic source I3: Government Funding Resources</t>
  </si>
  <si>
    <t xml:space="preserve">Enter the annual amounts provided from government revenues for health spending in (a) implementation years of the funding request, and (b) previous three years </t>
  </si>
  <si>
    <t>Domestic source I4: Social Health Insurance</t>
  </si>
  <si>
    <t xml:space="preserve">Enter the annual amounts provided from social health insurance for health spending in (a) implementation years of the funding request, and (b) previous three years </t>
  </si>
  <si>
    <t>LINE I: Total Government Health Spending</t>
  </si>
  <si>
    <t>Each cell automatically calculates the total annual amounts of annual government health spending</t>
  </si>
  <si>
    <t>LINE J: Share of Health in Government Expenditure (in %)</t>
  </si>
  <si>
    <t>Enter the annual share of health in government expenditure</t>
  </si>
  <si>
    <t>LINE K: Total Government Commitments for Health Systems Strengthening</t>
  </si>
  <si>
    <t>Enter annual HSS investments by government that are specifically committed to access the 'willingness-to-pay' component of the 2014-16 allocation and/or the 'co-financing incentive' of the 2017-19 allocation that has been agreed with the Global Fund Secretariat during Country Dialogue</t>
  </si>
  <si>
    <t>Detailed financial gap analysis based on Global Fund modules</t>
  </si>
  <si>
    <t>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t>
  </si>
  <si>
    <t>Detailed financial gap analysis based on NSP cost categories</t>
  </si>
  <si>
    <t xml:space="preserve">Enter cost categories used for costing of the National Strategic Plan. Against each cost category, enter the funding need and estimated funding available from domestic and non-Global Fund resources </t>
  </si>
  <si>
    <t>Please read the Instructions sheet carefully before completing this form</t>
  </si>
  <si>
    <t>Select country</t>
  </si>
  <si>
    <t>Select fiscal cycle</t>
  </si>
  <si>
    <t>Select currency</t>
  </si>
  <si>
    <t>Component</t>
  </si>
  <si>
    <t>Select year</t>
  </si>
  <si>
    <t>Current funding request pertains to a program:</t>
  </si>
  <si>
    <t>Select</t>
  </si>
  <si>
    <t>Select category</t>
  </si>
  <si>
    <t>Financial Gap Overview Table</t>
  </si>
  <si>
    <t>Current and previous</t>
  </si>
  <si>
    <t>Estimated</t>
  </si>
  <si>
    <t>Data Source / Comments</t>
  </si>
  <si>
    <t>Fiscal Year</t>
  </si>
  <si>
    <t>Fiscal Year (Specified)</t>
  </si>
  <si>
    <t>Exchange Rate (Local currency units per USD or EUR)</t>
  </si>
  <si>
    <t>LINE A: Total Funding needs for the National Strategic Plan (provide annual amounts)</t>
  </si>
  <si>
    <t>Domestic source B1: Loans</t>
  </si>
  <si>
    <t>Domestic source B2: Debt relief</t>
  </si>
  <si>
    <t>Domestic source B3: Government revenues</t>
  </si>
  <si>
    <t>Domestic source B4: Social health insurance</t>
  </si>
  <si>
    <t>LINE B: Total previous, current and anticipated DOMESTIC resources</t>
  </si>
  <si>
    <t>Select External Source</t>
  </si>
  <si>
    <t>LINE D: Total previous, current and anticipated Global Fund resources from existing grants (excluding amounts included in the funding request)</t>
  </si>
  <si>
    <t xml:space="preserve">LINE E: Total anticipated resources (annual amounts) </t>
  </si>
  <si>
    <t>LINE F: Annual anticipated funding gap (Line A-E)</t>
  </si>
  <si>
    <t>LINE G: Funding request within the country allocation</t>
  </si>
  <si>
    <t>LINE H: Total Remaining Funding Gap (annual amounts) (Line F-G)</t>
  </si>
  <si>
    <t>Health Sector: Government Health Spending</t>
  </si>
  <si>
    <t>Health Sector</t>
  </si>
  <si>
    <t>Health sector</t>
  </si>
  <si>
    <t>The data on government health spending pertains to:</t>
  </si>
  <si>
    <t>Select Level</t>
  </si>
  <si>
    <t xml:space="preserve">Domestic source I1: Loans </t>
  </si>
  <si>
    <t>LINE I: Total Government Health Sector Spending</t>
  </si>
  <si>
    <t>LINE K: Total Government Commitments for Health Systems Strengthening to Access Co-Financing Incentive</t>
  </si>
  <si>
    <t>Language</t>
  </si>
  <si>
    <t>English</t>
  </si>
  <si>
    <t>French</t>
  </si>
  <si>
    <t>Spanish</t>
  </si>
  <si>
    <t>Russian</t>
  </si>
  <si>
    <t>VIH/SIDA</t>
  </si>
  <si>
    <t>ВИЧ/СПИД</t>
  </si>
  <si>
    <t>Componente</t>
  </si>
  <si>
    <t>Компонент</t>
  </si>
  <si>
    <t>(1)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t>
  </si>
  <si>
    <t>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t>
  </si>
  <si>
    <t>C. Data Sources: Indicate source(s) of data along with comments on basis of estimates (if relevant) in the corresponding cell of the last column. The relevant source documents for data and should be submitted along with the funding request.</t>
  </si>
  <si>
    <t>Enter the annual amounts provided from social health insurance mechanisms for implementing the national strategic plan in (a) implementation years of the funding request, and (b) previous three years</t>
  </si>
  <si>
    <t>LINES B, C and D: Previous, current and anticipated resources to meet the funding needs of the National Strategic Plan</t>
  </si>
  <si>
    <t>LINE C: Total previous, current and anticipated EXTERNAL Resources (non-Global Fund)</t>
  </si>
  <si>
    <t>Tableau du paysage de financement</t>
  </si>
  <si>
    <t>Orientations générales</t>
  </si>
  <si>
    <t>Pays</t>
  </si>
  <si>
    <t>Exercice financier</t>
  </si>
  <si>
    <t>Devise</t>
  </si>
  <si>
    <t xml:space="preserve">Exercice financier de début de la période de mise en oeuvre </t>
  </si>
  <si>
    <t xml:space="preserve">Exercice financier de fin de la période de mise en oeuvre </t>
  </si>
  <si>
    <t>La demande actuelle de financement est relative au programme:</t>
  </si>
  <si>
    <t>Détail des déficits de financement fondé sur:</t>
  </si>
  <si>
    <t>Titre: Taux de change</t>
  </si>
  <si>
    <t>LIGNE A: Total des besoins de financement au titre du plan stratégique national</t>
  </si>
  <si>
    <t>Source nationale B1: Prêts</t>
  </si>
  <si>
    <t>Source nationale B2: Allégement de la dette</t>
  </si>
  <si>
    <t>Source nationale B3: Ressources publiques de financement</t>
  </si>
  <si>
    <t>Source nationale B4: Sécurité sociale</t>
  </si>
  <si>
    <t>Source nationale B5: Contributions du secteur privé (nationales)</t>
  </si>
  <si>
    <t>LIGNE B: Montant total des ressources NATIONALES</t>
  </si>
  <si>
    <t>Section B: Ressources nationales précédentes, actuelles et prévisionnelles</t>
  </si>
  <si>
    <t>SECTIONS B, C et D: Ressources précédentes, actuelles et prévisionnelles pour répondre aux besoins de financement relevant du plan stratégique national</t>
  </si>
  <si>
    <t>Section C: Montant total des ressources externes hors Fonds mondial (précédentes, actuelles et prévisionnelles)</t>
  </si>
  <si>
    <t>LIGNE C: Montant total des ressources EXTERNES (hors Fonds mondial)</t>
  </si>
  <si>
    <t>Section D: Ressources externes (précédentes, actuelles et prévisionnelles) (Fonds mondial)</t>
  </si>
  <si>
    <t>LIGNE D: Montant total des ressources EXTERNES (Fonds mondial)</t>
  </si>
  <si>
    <t>LIGNE E: Montant total des ressources prévues</t>
  </si>
  <si>
    <t>LIGNE F: Montant total du déficit de financement prévisionnel</t>
  </si>
  <si>
    <t>LIGNE G: Montant total de la demande de financement</t>
  </si>
  <si>
    <t>LIGNE H: Montant total restant du déficit de financement</t>
  </si>
  <si>
    <t>Titre: Niveau de gouvernement</t>
  </si>
  <si>
    <t>Source nationale I1: Prêts</t>
  </si>
  <si>
    <t>Source nationale I2: Allégement de la dette</t>
  </si>
  <si>
    <t>Source nationale I3: Ressources publiques de financement</t>
  </si>
  <si>
    <t>Source nationale I4: Sécurité sociale</t>
  </si>
  <si>
    <t>LIGNE I: Dépenses publiques totales pour la santé</t>
  </si>
  <si>
    <t>LIGNE J: Part de la santé dans les dépenses publiques (en %)</t>
  </si>
  <si>
    <t>LIGNE K: Total des des engagements publics pour le renforcement des systèmes de santé</t>
  </si>
  <si>
    <t>Analyse détaillée des déficits de financement fondée sur les modules du Fonds mondial</t>
  </si>
  <si>
    <t>Analyse détaillée des déficits de financement fondée sur les catégories de coût du plan stratégique national</t>
  </si>
  <si>
    <t>A. Tous les candidats sont tenus de remplir :</t>
  </si>
  <si>
    <t>C. Sources de données: Indiquer la ou les source(s) de données à côté des commentaires en vous fondant sur les estimations (le cas échéant) dans la cellule correspondante de la dernière colonne. Les documents-sources doivent être présentés avec la demande de financement.</t>
  </si>
  <si>
    <t>Sélectionner le nom du pays candidat dans le menu déroulant</t>
  </si>
  <si>
    <t>Sélectionner l'exercice financier du pays dans le menu déroulant</t>
  </si>
  <si>
    <t>Devise (dollar des É-U. ou euro) dans laquelle les données sont fournies. La devise utilisée doit être la même que celle employée pour la demande de financement effectuée auprès du Fonds mondial</t>
  </si>
  <si>
    <t>Pour chaque composante, sélectionner l'exercice correspondant au début de la période de mise en œuvre de la demande de financement.</t>
  </si>
  <si>
    <t>Pour chaque composante, sélectionner l'exercice correspondant à la fin de la période de mise en œuvre de la demande de financement.</t>
  </si>
  <si>
    <t>Pour chaque composante, sélectionner «Oui» si le financement est demandé au Fonds mondial dans le cadre de la soumission actuelle. Sinon, sélectionner «Non»</t>
  </si>
  <si>
    <t>Pour la ou les composante(s) de la maladie bénéficiant d’un financement dans le cadre de la soumission actuelle, indiquer si le détail des déficits de financement est évalué à l'aide des modules du Fonds mondial ou des catégories du plan stratégique national. Applicable uniquement dans le cas des pays à fort impact et à revenu intermédiaire, tranche supérieure</t>
  </si>
  <si>
    <t>Saisir le taux de change annuel utilisé pour convertir la devise locale en devise de rapport (unités de monnaie locale par dollars des É-U./euros)</t>
  </si>
  <si>
    <t>Indiquer les montants annuels nécessaires pour financer le plan stratégique national. Les montants annuels doivent être tirés des plans nationaux de lutte contre les maladies.</t>
  </si>
  <si>
    <t>Saisir les montants annuels débloqués par les autorités publiques via des prêts provenant de sources externes ou de créanciers privés destinés au plan stratégique national au cours (a) des années de mise en œuvre de la demande de financement, et (b) des trois années précédentes</t>
  </si>
  <si>
    <t>Saisir les montants annuels débloqués par les autorités publiques via les revenus dégagés grâce à l'allègement de la dette, destinés au plan stratégique national au cours: (a) des années de mise en œuvre de la demande de financement, et (b) des trois années précédentes</t>
  </si>
  <si>
    <t>Saisir les montants annuels issus des recettes publiques pour la mise en oeuvre du plan stratégique national au cours des (a) années de mise en œuvre de la demande de financement, et (b) des trois années précédentes</t>
  </si>
  <si>
    <t>Saisir les montants annuels provenant des mécanismes de la sécurité sociale pour la mise en œuvre du plan stratégique national au cours : (a) des années de mise en œuvre de la demande de financement, et (b) des trois années précédentes</t>
  </si>
  <si>
    <t>Saisir les montants annuels provenant du secteur privé du pays pour la mise en œuvre du plan stratégique national au cours des (a) années de mise en œuvre de la demande de financement, et (b) des trois années précédentes</t>
  </si>
  <si>
    <t>Chaque cellule calcule automatiquement les montants annuels totaux des ressources nationales (lignes B1-B5).</t>
  </si>
  <si>
    <t>Saisir les montants annuels totaux fournis par chaque donateur externe (à l'exception du Fonds mondial) au titre du plan stratégique national au cours (a) des années de mise en œuvre de la demande de financement, et (b) des trois années précédentes. Chaque cellule de la ligne C calcule automatiquement les montants annuels totaux des ressources externes (hors Fonds mondial)</t>
  </si>
  <si>
    <t>Saisir les montants annuels totaux de toutes les subventions existantes du Fonds mondial relevant de la même composante (a) disponibles au cours de la période suivante de mise en œuvre, mais qui ne figurent pas dans la demande de financement, si applicable, et (b) des trois années précédentes. Communiquez les dépenses réelles correspondant aux années précédentes et les budgets approuvés pour les années actuelles et ultérieures. Chaque cellule de la ligne D calcule automatiquement les montants annuels totaux provenant du Fonds mondial</t>
  </si>
  <si>
    <t>La ligne E calcule automatiquement montants annuels totaux des ressources prévues pour le plan stratégique national (lignes B+C+D) pour les années de mise en œuvre de la demande de financement.</t>
  </si>
  <si>
    <t>La ligne F calcule automatiquement le déficit annuel de financement en déduisant les ressources annuelles prévues (ligne E) du besoin de financement annuel (ligne A) pour les années de mise en œuvre de la demande de financement.</t>
  </si>
  <si>
    <t>Saisir le financement annuel demandé au Fonds mondial, dont le total devrait se situer dans les limites de la somme allouée communiquée au pays.</t>
  </si>
  <si>
    <t>La ligne H calcule automatiquement le déficit total de financement restant en déduisant la demande annuelle du Fonds mondial (ligne G) du déficit de financement prévu (ligne F) pour les années de mise en œuvre de la demande de financement.</t>
  </si>
  <si>
    <t>À l’aide du menu déroulant, indiquer si les données communiquées sur les dépenses publiques en matière de santé se rapportent uniquement aux entités publiques centrales ou si elles font aussi référence à des dépenses des gouvernements sous-nationaux en matière de santé</t>
  </si>
  <si>
    <t>Saisir les montants annuels débloqués par les autorités publiques via des prêts provenant de sources externes ou de créanciers privés pour les dépenses de santé au cours des (a) années de mise en œuvre de la demande de financement, et (b) des quatre années précédentes</t>
  </si>
  <si>
    <t>Saisir les montants annuels provenant des recettes publiques pour les dépenses de santé au cours des (a) années de mise en œuvre de la demande de financement, et (b) des trois années précédentes</t>
  </si>
  <si>
    <t xml:space="preserve">Saisir les montants annuels provenant des mécanismes de la sécurité sociale pour la mise en œuvre du plan  au cours des (a) années de mise en œuvre de la demande de financement, et (b) des trois années précédentes </t>
  </si>
  <si>
    <t>Chaque cellule calcule automatiquement les montants annuels totaux des dépenses publiques annuelles en matière de santé</t>
  </si>
  <si>
    <t>Saisir la part annuelle de la santé dans les dépenses publiques</t>
  </si>
  <si>
    <t>Saisir les investissements publics annuels en matière de renforcement des systèmes de santé spécifiquement engagés en vue d’obtenir «volonté de payer» composant de 2014-2016 allocation et/ou «l’incitation au cofinancement» de 2017-2019 allocation et ayant été convenus avec le Secrétariat du Fonds mondial au cours du dialogue au niveau du pays</t>
  </si>
  <si>
    <t>Saisir les besoins de financement et les financement estimés disponibles émanant des ressources nationales et ne relevant pas du Fonds mondial pour chaque module applicable. Voir le manuel d'approche modulaire pour voir les définitions du contenu de chaque module du Fonds mondial. Outre ces modules, des catégories « gestion des programmes » et « autres » sont prévues pour mentionner les contributions et déficits correspondants.</t>
  </si>
  <si>
    <t>Saisir les catégories de coûts employées pour établir les coûts du plan stratégique national. Pour chaque catégorie, saisir le besoin de financement et le montant de financement estimé disponible issu des ressources nationales et de ressources qui ne relèvent pas du Fonds mondial</t>
  </si>
  <si>
    <t>Veuillez lire attentivement la fiche d'instructions avant de remplir le présent modèle</t>
  </si>
  <si>
    <t>Composante</t>
  </si>
  <si>
    <t>Exercice financier de début de la période de mise en œuvre</t>
  </si>
  <si>
    <t>Exercice financier de fin de la période de mise en œuvre</t>
  </si>
  <si>
    <t>Détail du déficit de financement fondé sur:</t>
  </si>
  <si>
    <t>Paludisme</t>
  </si>
  <si>
    <t>Exercice financier (précisé)</t>
  </si>
  <si>
    <t>Taux de change (unités de monnaie locale par dollars des É-U./euros)</t>
  </si>
  <si>
    <t>LIGNE A: Total des besoins de financement au titre du plan stratégique national (fournir montants annuels)</t>
  </si>
  <si>
    <t>LIGNES B, C et D: Ressources précédentes, actuelles et prévisionnelles pour répondre aux besoins de financement relevant du plan stratégique national</t>
  </si>
  <si>
    <t>Source nationale B3: Recettes publiques</t>
  </si>
  <si>
    <t>Source nationale B5: Contributions du secteur privé (à l’échelon national)</t>
  </si>
  <si>
    <t>LIGNE B: Montant total des ressources NATIONALES (précédentes, actuelles et prévues)</t>
  </si>
  <si>
    <t>LIGNE C: Montant total des ressources externes hors Fonds mondial (précédentes, actuelles et prévisionnelles)</t>
  </si>
  <si>
    <t>LIGNE D: Montant total des ressources précédentes, actuelles et prévisionnelles du Fonds mondial provenant de subventions existantes (à l'exception des montants figurant dans la demande de financement)</t>
  </si>
  <si>
    <t>LIGNE E: Montant total des ressources prévisionnelles (montants annuels)</t>
  </si>
  <si>
    <t>LIGNE F: Montant total du déficit de financement prévisionnel (ligne A-E)</t>
  </si>
  <si>
    <t>LIGNE G: Montant de la demande de financement dans les limites de la somme allouée</t>
  </si>
  <si>
    <t>LIGNE H: Montant total restant du déficit de financement (montants annuels) (Ligne F-G)</t>
  </si>
  <si>
    <t>Actuelles et précédentes</t>
  </si>
  <si>
    <t>Estimées</t>
  </si>
  <si>
    <t>Sources de données / Commentaires</t>
  </si>
  <si>
    <t>Secteur de la santé</t>
  </si>
  <si>
    <t>Secteur de la santé: dépenses des autorités publiques</t>
  </si>
  <si>
    <t>Sélectionner le pays</t>
  </si>
  <si>
    <t>LIGNE I: Total des dépenses publiques consacrées à la santé</t>
  </si>
  <si>
    <t>Les données sur les dépenses publiques en matière de santé se rapportent aux:</t>
  </si>
  <si>
    <t>Détail du déficit de financement</t>
  </si>
  <si>
    <t>Traitement, soins et soutien - antirétroviraux</t>
  </si>
  <si>
    <t>TB/VIH</t>
  </si>
  <si>
    <t>PTME</t>
  </si>
  <si>
    <t>Programmes pour les HSH</t>
  </si>
  <si>
    <t>Programmes pour les travailleurs du sexe et leurs clients</t>
  </si>
  <si>
    <t>Programmes pour les consommateurs de drogues injectables et leurs partenaires</t>
  </si>
  <si>
    <t>Programmes pour les transgenres</t>
  </si>
  <si>
    <t>Programmes de prévention pour d’autres principales populations vulnérables</t>
  </si>
  <si>
    <t>Circoncision masculine</t>
  </si>
  <si>
    <t>Préservatifs</t>
  </si>
  <si>
    <t>Autres programmes de prévention</t>
  </si>
  <si>
    <t>Programmes visant à réduire les obstacles liés aux droits de l’homme aux services de lutte contre le VIH</t>
  </si>
  <si>
    <t>Systèmes résistants et pérennes pour la santé</t>
  </si>
  <si>
    <t>Gestion de programme</t>
  </si>
  <si>
    <t>Autres</t>
  </si>
  <si>
    <t>Besoin de financement</t>
  </si>
  <si>
    <t>National</t>
  </si>
  <si>
    <t>Externe hors Fonds mondial</t>
  </si>
  <si>
    <t>Déficit de financement</t>
  </si>
  <si>
    <t>Catégories de coût du plan stratégique national</t>
  </si>
  <si>
    <t>Soins et prévention de la tuberculose: dépistage et diagnostic</t>
  </si>
  <si>
    <t>Soins et prévention de la tuberculose: traitement</t>
  </si>
  <si>
    <t>Tuberculose multirésistante: dépistage et diagnostic</t>
  </si>
  <si>
    <t>Tuberculose multirésistante: traitement</t>
  </si>
  <si>
    <t>Co-infection tuberculose/VIH</t>
  </si>
  <si>
    <t>Programmes ciblant les populations-clés</t>
  </si>
  <si>
    <t>Lutte antivectorielle: moustiquaires imprégnées d’insecticide de longue durée</t>
  </si>
  <si>
    <t>Lutte antivectorielle: pulvérisation intradomiciliaire d’insecticide à effet rémanent</t>
  </si>
  <si>
    <t>Prise en charge des cas - diagnostic</t>
  </si>
  <si>
    <t>Prise en charge des cas - traitement</t>
  </si>
  <si>
    <t>Intervention de prévention spécifique: traitement préventif intermittent pendant la grossesse</t>
  </si>
  <si>
    <t>Intervention de prévention spécifique: chimioprophylaxie saisonnière du paludisme</t>
  </si>
  <si>
    <t>Tabla del panorama de financiamiento</t>
  </si>
  <si>
    <t>Deficiencias financieras detalladas</t>
  </si>
  <si>
    <t>Orientaciones generales</t>
  </si>
  <si>
    <t>País</t>
  </si>
  <si>
    <t>Año fiscal</t>
  </si>
  <si>
    <t>Moneda</t>
  </si>
  <si>
    <t>Año fiscal en que comienza el periodo de ejecución</t>
  </si>
  <si>
    <t>Año fiscal en que finaliza el periodo de ejecución</t>
  </si>
  <si>
    <t>Componentes correspondientes a la solicitud de financiamiento actual</t>
  </si>
  <si>
    <t>Deficiencias financieras detalladas basadas en:</t>
  </si>
  <si>
    <t>Encabezado: Tipo de cambio</t>
  </si>
  <si>
    <t>LÍNEA A: Necesidades de financiamiento totales para el Plan Estratégico Nacional</t>
  </si>
  <si>
    <t>SECCIONES B, C y D: Recursos precedentes, actuales y previstos para cubrir las necesidades de financiamiento del Plan Estratégico Nacional</t>
  </si>
  <si>
    <t>Sección B: Recursos nacionales precedentes, actuales y previstos</t>
  </si>
  <si>
    <t>Fuente nacional B1: Préstamos</t>
  </si>
  <si>
    <t>Fuente nacional B2: Alivio de la deuda</t>
  </si>
  <si>
    <t>Fuente nacional B3: Recursos de fondos públicos</t>
  </si>
  <si>
    <t>Fuente nacional B4: Seguro social de salud</t>
  </si>
  <si>
    <t>Fuente nacional B5: Contribuciones del sector privado (nacional)</t>
  </si>
  <si>
    <t>LÍNEA B: Recursos NACIONALES totales</t>
  </si>
  <si>
    <t>Sección C: Recursos externos no provenientes del Fondo Mundial (precedentes, actuales y previstos)</t>
  </si>
  <si>
    <t>LÍNEA C: Recursos totales EXTERNOS (no provenientes del Fondo Mundial)</t>
  </si>
  <si>
    <t>LÍNEA D: Recursos totales EXTERNOS (Fondo Mundial)</t>
  </si>
  <si>
    <t>Sección D: Recursos externos precedentes, actuales y previstos (Fondo Mundial)</t>
  </si>
  <si>
    <t xml:space="preserve">LÍNEA E: Recursos totales previstos </t>
  </si>
  <si>
    <t>LÍNEA F: Total de deficiencias financieras previstas</t>
  </si>
  <si>
    <t>LÍNEA G: Solicitud total de financiamiento</t>
  </si>
  <si>
    <t>LÍNEA H: Total de deficiencias financieras pendientes</t>
  </si>
  <si>
    <t>Encabezado: Nivel de Gobierno</t>
  </si>
  <si>
    <t>Fuente nacional I1: Préstamos</t>
  </si>
  <si>
    <t>Fuente nacional I2: Alivio de la deuda</t>
  </si>
  <si>
    <t>Fuente nacional I3: Recursos de fondos públicos</t>
  </si>
  <si>
    <t>Fuente nacional I4: Seguro social de salud</t>
  </si>
  <si>
    <t>LÍNEA I: Gasto público en salud total</t>
  </si>
  <si>
    <t>LÍNEA J: Proporción del gasto público destinado a la salud (en %)</t>
  </si>
  <si>
    <t>LÍNEA K: Total de los compromisos gubernamentales para el fortalecimiento de los sistemas de salud</t>
  </si>
  <si>
    <t>Análisis de las deficiencias financieras detalladas basado en los módulos del Fondo Mundial</t>
  </si>
  <si>
    <t>Análisis de las deficiencias financieras detalladas basado en las categorías de costos del PEN</t>
  </si>
  <si>
    <t>A. Todos los solicitantes deben completar:</t>
  </si>
  <si>
    <t>C: Fuentes de datos: Indique las fuentes de datos e incluya comentarios sobre la base de las estimaciones (si es pertinente) en las celdas correspondientes de la última columna. Deben presentarse los documentos de las fuentes de datos pertinentes junto con la solicitud de financiamiento.</t>
  </si>
  <si>
    <t>Seleccione el nombre del país solicitante en la lista desplegable.</t>
  </si>
  <si>
    <t>Seleccione el año fiscal del país en la lista desplegable.</t>
  </si>
  <si>
    <t>Seleccione la moneda (US$ o Euro) en que se presentan los datos. La moneda debe corresponder a la que se utilizó para presentar la solicitud de financiamiento al Fondo Mundial.</t>
  </si>
  <si>
    <t>Para cada componente, seleccione el año fiscal correspondiente al inicio del periodo de ejecución de la solicitud de financiamiento.</t>
  </si>
  <si>
    <t>Para cada componente, seleccione el año fiscal correspondiente a la finalización del periodo de ejecución de la solicitud de financiamiento.</t>
  </si>
  <si>
    <t>Para cada componente, seleccione "Sí" si se solicita financiamiento al Fondo Mundial en la presentación actual. En caso contrario, seleccione "No".</t>
  </si>
  <si>
    <t>Para cada componente de enfermedad que acceda a financiamiento en la presentación actual, indique si las deficiencias financieras detalladas se evalúan utilizando módulos del Fondo Mundial o categorías del PEN. Solo se aplica para los países de alto impacto y los países de ingresos medianos altos.</t>
  </si>
  <si>
    <t>Introduzca el tipo de cambio anual utilizado para convertir la moneda local en la moneda en que se presenta la información (Unidades de moneda local por US$/Euro)</t>
  </si>
  <si>
    <t>Indique los montos anuales necesarios para financiar el Plan Estratégico Nacional. Los montos anuales deben basarse en los planes nacionales para la respuesta general a la enfermedad.</t>
  </si>
  <si>
    <t>Introduzca los montos anuales conseguidos por el Gobierno mediante préstamos de fuentes externas o acreedores privados destinados al Plan Estratégico Nacional en (a) los años de ejecución de la solicitud de financiamiento y (b) los tres años previos.</t>
  </si>
  <si>
    <t>Introduzca los montos anuales correspondientes a los recursos obtenidos por el Gobierno a través de la exoneración de la deuda destinados al Plan Estratégico Nacional en (a) los años de ejecución de la solicitud de financiamiento y (b) los tres años previos.</t>
  </si>
  <si>
    <t>Introduzca los montos anuales correspondientes a los recursos de ingresos gubernamentales destinados a la ejecución del Plan Estratégico Nacional en (a) los años de ejecución de la solicitud de financiamiento y (b) los tres años previos.</t>
  </si>
  <si>
    <t>Introduzca los montos anuales provistos mediante mecanismos de seguros sociales de salud destinados a la ejecución del Plan Estratégico Nacional en (a) los años de ejecución de la solicitud de financiamiento y (b) los tres años previos.</t>
  </si>
  <si>
    <t>Introduzca los montos anuales correspondientes a las contribuciones del sector privado en el país para la ejecución del Plan Estratégico Nacional en (a) los años de ejecución de la solicitud de financiamiento y (b) los tres años previos.</t>
  </si>
  <si>
    <t>Cada celda calcula automáticamente los montos anuales totales correspondientes a los recursos nacionales (líneas B1 a B5).</t>
  </si>
  <si>
    <t>Introduzca los montos anuales provistos por cada donante externo (a excepción del Fondo Mundial) destinados al Plan Estratégico Nacional en (a) los años de ejecución de la solicitud de financiamiento y (b) los tres años previos. Cada celda de la línea C calcula automáticamente los montos anuales totales correspondientes a los recursos externos (no provenientes del Fondo Mundial).</t>
  </si>
  <si>
    <t>Indique los montos totales anuales de todas las subvenciones del Fondo Mundial para el mismo componente (a) disponibles en el siguiente periodo de ejecución, pero no incluidos en la solicitud de financiamiento, si aplica; y (b) los tres años previos. Informe del gasto real en los últimos años y los presupuestos aprobados para el año actual y los años subsiguientes. Cada celda de la línea D calcula automáticamente los montos anuales totales del Fondo Mundial.</t>
  </si>
  <si>
    <t>La línea E calcula automáticamente los montos anuales totales correspondientes a los recursos previstos para el Plan Estratégico Nacional (líneas B+C+D) para los años de ejecución de la solicitud de financiamiento.</t>
  </si>
  <si>
    <t>La línea F calcula automáticamente las deficiencias totales de financiamiento previstas restando los recursos anuales previstos (línea E) de las necesidades anuales de financiamiento (línea A) para los años de ejecución de la solicitud de financiamiento.</t>
  </si>
  <si>
    <t>Introduzca el financiamiento anual solicitado al Fondo Mundial, cuyo total debe situarse dentro de la asignación que se ha comunicado al país.</t>
  </si>
  <si>
    <t>La línea H calcula automáticamente el total de las deficiencias financieras pendientes restando la solicitud anual realizada al Fondo Mundial (línea G) de las deficiencias financieras previstas (línea F) para los años de ejecución de la solicitud de financiamiento.</t>
  </si>
  <si>
    <t>Utilizando la lista desplegable indique si los datos notificados sobre el gasto público en salud se corresponden con entidades del Gobierno central o incluyen también el gasto en salud de gobiernos subnacionales.</t>
  </si>
  <si>
    <t>Introduzca el tipo de cambio utilizado para convertir la moneda local en la moneda en que se presenta la información (Unidades de moneda local por US$/Euro)</t>
  </si>
  <si>
    <t>Introduzca los montos anuales conseguidos por el Gobierno mediante préstamos de fuentes externas o acreedores privados destinados al gasto en salud en (a) los años de ejecución de la solicitud de financiamiento; y (b) los cuatro años previos.</t>
  </si>
  <si>
    <t>Introduzca los montos anuales correspondientes a los recursos obtenidos por el Gobierno a través de la exoneración de la deuda que están destinados al gasto en salud en (a) los años de ejecución de la solicitud de financiamiento; y (b) los tres años previos.</t>
  </si>
  <si>
    <t>Introduzca los montos anuales correspondientes a los recursos de ingresos gubernamentales destinados al gasto público en (a) los años de ejecución de la solicitud de financiamiento; y (b) los tres años previos.</t>
  </si>
  <si>
    <t>Introduzca los montos anuales provistos mediante mecanismos de seguros sociales de salud destinados al gasto en salud en (a) los años de ejecución de la solicitud de financiamiento; y (b) los tres años previos.</t>
  </si>
  <si>
    <t>Cada celda calcula automáticamente los montos anuales totales del gasto público en salud.</t>
  </si>
  <si>
    <t>Introduzca la proporción anual del gasto público que se destina a la salud.</t>
  </si>
  <si>
    <t>Introduzca las inversiones anuales realizadas por el Gobierno para el fortalecimiento de los sistemas de salud dirigidas a acceder al componente de “voluntad a pagar” de la asignación 2014-2016 y/o incentivo de co-financiamiento de la asignación 2017-2019 que se acordaron con la Secretaría del Fondo Mundial durante el diálogo de país.</t>
  </si>
  <si>
    <t>Introduzca la necesidad de financiamiento y los fondos disponibles estimados de recursos nacionales y no provenientes del Fondo Mundial para cada módulo correspondiente. Consulte en el manual sobre el enfoque modular las definiciones sobre qué comprende cada módulo. Además de los módulos del Fondo Mundial, se incluyen las categorías "gestión de programas" y "otros" para reflejar otras contribuciones y deficiencias significativas.</t>
  </si>
  <si>
    <t>Introduzca las categorías de costos del Plan Estratégico Nacional. Para cada categoría, introduzca la necesidad de financiamiento y los fondos disponibles estimados de recursos nacionales y no provenientes del Fondo Mundial.</t>
  </si>
  <si>
    <t>Lea atentamente la hoja de instrucciones antes de rellenar este formulario</t>
  </si>
  <si>
    <t>Programas correspondientes a la solicitud de financiamiento actual</t>
  </si>
  <si>
    <t>Tuberculosis</t>
  </si>
  <si>
    <t>Resumen de deficiencias financieras</t>
  </si>
  <si>
    <t>Año fiscal (especificado)</t>
  </si>
  <si>
    <t>Tipo de cambio (Unidades de moneda local por US$/Euro)</t>
  </si>
  <si>
    <t>LÍNEA A: Necesidades de financiamiento totales para el Plan Estratégico Nacional (facilite montos anuales)</t>
  </si>
  <si>
    <t>LÍNEAS B, C y D: Recursos precedentes, actuales y previstos para cubrir las necesidades de financiamiento del Plan Estratégico Nacional</t>
  </si>
  <si>
    <t>Fuente nacional B3: Ingresos públicos</t>
  </si>
  <si>
    <t>LÍNEA B: Recursos NACIONALES totales (precedentes, actuales y previstos)</t>
  </si>
  <si>
    <t>LÍNEA C: Recursos EXTERNOS totales no provenientes del Fondo Mundial (precedentes, actuales y previstos)</t>
  </si>
  <si>
    <t>LÍNEA D: Recursos precedentes, actuales y previstos del Fondo Mundial de subvenciones existentes (excluyendo los montos incluidos en la solicitud de financiamiento)</t>
  </si>
  <si>
    <t>LÍNEA E: Recursos previstos totales (montos totales)</t>
  </si>
  <si>
    <t>LÍNEA F: Deficiencia financiera anual prevista (Líneas A-E)</t>
  </si>
  <si>
    <t>LÍNEA G: Solicitud de financiamiento dentro de la asignación de país</t>
  </si>
  <si>
    <t>LÍNEA H: Deficiencia financiera total pendiente (montos anuales) (Líneas F-G)</t>
  </si>
  <si>
    <t>Actual y previo</t>
  </si>
  <si>
    <t>Estimado</t>
  </si>
  <si>
    <t>Fuente de datos / Comentarios</t>
  </si>
  <si>
    <t>Sector de la salud: gasto público en salud</t>
  </si>
  <si>
    <t>Seleccione país</t>
  </si>
  <si>
    <t xml:space="preserve">Fuente nacional I1: préstamos </t>
  </si>
  <si>
    <t>Fuente nacional I2: alivio de la deuda</t>
  </si>
  <si>
    <t>Fuente nacional I3: recursos públicos de financiamiento</t>
  </si>
  <si>
    <t>Fuente nacional I4: seguro social de salud</t>
  </si>
  <si>
    <t>LÍNEA I: Gasto público total en salud</t>
  </si>
  <si>
    <t>Los datos sobre el gasto público en salud se corresponden con:</t>
  </si>
  <si>
    <t>Módulo</t>
  </si>
  <si>
    <t>Necesidad de financiamiento</t>
  </si>
  <si>
    <t>Nacional</t>
  </si>
  <si>
    <t>Externo ajeno al Fondo Mundial</t>
  </si>
  <si>
    <t>Deficiencia financiera</t>
  </si>
  <si>
    <t>Tratamiento, atención y apoyo: tratamiento antirretroviral.</t>
  </si>
  <si>
    <t>Tuberculosis/VIH</t>
  </si>
  <si>
    <t>PTMI</t>
  </si>
  <si>
    <t>Programas para hombres que tienen relaciones sexuales con hombres</t>
  </si>
  <si>
    <t>Programas para profesionales del sexo y sus clientes</t>
  </si>
  <si>
    <t>Programas para personas que se inyectan drogas y sus parejas</t>
  </si>
  <si>
    <t>Programas para personas transgénero</t>
  </si>
  <si>
    <t>Programas de prevención para otras poblaciones clave y vulnerables</t>
  </si>
  <si>
    <t xml:space="preserve">Circuncisión </t>
  </si>
  <si>
    <t>Preservativos</t>
  </si>
  <si>
    <t>Otros programas de prevención</t>
  </si>
  <si>
    <t>Programas para reducir las barreras relacionadas con los derechos humanos que impiden el acceso a los servicios de VIH</t>
  </si>
  <si>
    <t>Sistemas para la salud resistentes y sostenibles (SSRS)</t>
  </si>
  <si>
    <t>Gestión de programas</t>
  </si>
  <si>
    <t xml:space="preserve">Otros  </t>
  </si>
  <si>
    <t>Categorías de costos del PEN</t>
  </si>
  <si>
    <t>Atención y prevención de la tuberculosis: detección de casos y diagnóstico</t>
  </si>
  <si>
    <t>Atención y prevención de la tuberculosis: tratamiento</t>
  </si>
  <si>
    <t>Tuberculosis multirresistente: detección de casos y diagnóstico</t>
  </si>
  <si>
    <t>Tuberculosis multirresistente: tratamiento</t>
  </si>
  <si>
    <t>Programas para poblaciones clave</t>
  </si>
  <si>
    <t>Otros</t>
  </si>
  <si>
    <t>Control de vectores: MILD</t>
  </si>
  <si>
    <t>Control de vectores: IRS</t>
  </si>
  <si>
    <t>Gestión de casos - Diagnóstico</t>
  </si>
  <si>
    <t>Gestión de casos - Tratamiento</t>
  </si>
  <si>
    <t>Intervención específica de prevención: tratamiento preventivo intermitente durante el embarazo</t>
  </si>
  <si>
    <t xml:space="preserve">Intervención específica de prevención: quimioprofilaxis estacional de la malaria </t>
  </si>
  <si>
    <t>Таблица источников финансирования</t>
  </si>
  <si>
    <t>Общее руководство</t>
  </si>
  <si>
    <t>Страна</t>
  </si>
  <si>
    <t>Финансовый год</t>
  </si>
  <si>
    <t>Валюта</t>
  </si>
  <si>
    <t>Финансовый год начала периода реализации</t>
  </si>
  <si>
    <t>Финансовый год окончания периода реализации</t>
  </si>
  <si>
    <t>Компоненты, которых касается текущий запрос на финансирование:</t>
  </si>
  <si>
    <t>Подробная информация о дефиците финансовых средств основана на:</t>
  </si>
  <si>
    <t>Заголовок: Обменный курс</t>
  </si>
  <si>
    <t>СТРОКА A: Общая потребность в финансировании для национального стратегического плана</t>
  </si>
  <si>
    <t>РАЗДЕЛ A: Общая потребность в финансировании для национального стратегического плана</t>
  </si>
  <si>
    <t>SECTION A: Total des besoins de financement au titre du plan stratégique national</t>
  </si>
  <si>
    <t>SECCIÓN A: Necesidades de financiamiento totales para el Plan Estratégico Nacional</t>
  </si>
  <si>
    <t>РАЗДЕЛЫ B, C и D: Ранее имевшиеся, существующие и ожидаемые ресурсы для удовлетворения потребностей в финансировании в рамках национального стратегического плана</t>
  </si>
  <si>
    <t>Внутренний источник B1: Кредиты</t>
  </si>
  <si>
    <t>Внутренний источник B2: Списание задолженности</t>
  </si>
  <si>
    <t>Внутренний источник B3: Ресурсы государственного сектора</t>
  </si>
  <si>
    <t>Внутренний источник B4: Социальное медицинское страхование</t>
  </si>
  <si>
    <t>Внутренний источник B5: Вклад частного сектора (национальный)</t>
  </si>
  <si>
    <t>СТРОКА B: Совокупные ВНУТРЕННИЕ ресурсы</t>
  </si>
  <si>
    <t>СТРОКА C: Совокупные ВНЕШНИЕ ресурсы (не связанные с Глобальным фондом)</t>
  </si>
  <si>
    <t>СТРОКА D: Совокупные ВНЕШНИЕ ресурсы (Глобальный фонд)</t>
  </si>
  <si>
    <t>СТРОКА E: Совокупные ожидаемые ресурсы</t>
  </si>
  <si>
    <t>СТРОКА F: Совокупный ожидаемый дефицит финансовых средств</t>
  </si>
  <si>
    <t>СТРОКА G: Совокупный запрос на финансирование</t>
  </si>
  <si>
    <t>СТРОКА H: Совокупный итоговый дефицит финансовых средств</t>
  </si>
  <si>
    <t>Заголовок: Уровень власти</t>
  </si>
  <si>
    <t>Внутренний источник I1: Кредиты</t>
  </si>
  <si>
    <t>Внутренний источник I2: Списание задолженности</t>
  </si>
  <si>
    <t>Внутренний источник I3: Ресурсы государственного сектора</t>
  </si>
  <si>
    <t>Внутренний источник I4: Социальное медицинское страхование</t>
  </si>
  <si>
    <t>СТРОКА I: Общие расходы правительства на здравоохранение</t>
  </si>
  <si>
    <t>СТРОКА J: Доля здравоохранения в правительственных расходах (в %)</t>
  </si>
  <si>
    <t>СТРОКА K: Общие правительственные обязательства по укреплению системы здравоохранения</t>
  </si>
  <si>
    <t>Подробный анализ дефицита финансовых средств на основе модулей Глобального фонда</t>
  </si>
  <si>
    <t>Подробный анализ дефицита финансовых средств на основе категорий расходов национального стратегического плана</t>
  </si>
  <si>
    <t>Раздел C: Ранее поступавшие, поступающие и ожидаемые внешние ресурсы (не связанные с Глобальным фондом)</t>
  </si>
  <si>
    <t>Раздел D: Ранее поступавшие, поступающие и ожидаемые внешние ресурсы (Глобальный фонд)</t>
  </si>
  <si>
    <t>A. Все кандидаты должны заполнить:</t>
  </si>
  <si>
    <t>C. Источники данных: указать источник(-и) данных и сделать комментарий на основе оценок (если целесообразно) в соответствующей ячейке последнего столбца. Вместе с запросом на предоставление финансирования также должны быть представлены соответствующие источники данных.</t>
  </si>
  <si>
    <t>Выберите название страны заявителя из выпадающего меню.</t>
  </si>
  <si>
    <t>Выберите финансовый год страны из выпадающего меню.</t>
  </si>
  <si>
    <t xml:space="preserve">Выберите валюту (доллары США или евро), в которой предоставляются данные. Используемая валюта должна совпадать с валютой, используемой для запроса на предоставление финансирования, направляемого в Глобальный фонд. </t>
  </si>
  <si>
    <t xml:space="preserve">Для каждого компонента выберите финансовый год, соответствующий началу периода реализации запроса на предоставление финансирования. </t>
  </si>
  <si>
    <t xml:space="preserve">Для каждого компонента выберите финансовый год, соответствующий окончанию периода реализации запроса на финансирование. </t>
  </si>
  <si>
    <t xml:space="preserve">Для каждого компонента выберите «Да», если финансирование запрашивается у Глобального фонда в рамках текущего представления документов. В противном случае выберите «Нет». </t>
  </si>
  <si>
    <t xml:space="preserve">Для компонента (компонентов) по заболеванию, получающего доступ к финансированию в рамках текущего представления документов, укажите, оцениваются ли подробные сведения о дефиците финансовых средств с использованием модулей Глобального фонда или категорий национального стратегического плана. Применимо только для стран с высоким уровнем воздействия и стран с уровнем дохода выше среднего. </t>
  </si>
  <si>
    <t>Введите годовой обменный курс, используемый для конверсии местной валюты в валюту составления отчетности (в единицах местной валюты к долл. США/евро)</t>
  </si>
  <si>
    <t xml:space="preserve">Укажите годовые объемы средств, необходимые для финансирования национального стратегического плана. Годовые суммы должны быть основаны на национальных планах для обеспечения общих мер в ответ на заболевание. </t>
  </si>
  <si>
    <t xml:space="preserve">Введите годовые объемы средств, полученных правительством через кредиты из внешних источников или от частных кредиторов и предназначенных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</si>
  <si>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правительством за счет списания долгов и предназначенных для реализации национального стратегического плана в течение (a) годов реализации запроса на финансирование и (b) трех предыдущих лет. </t>
  </si>
  <si>
    <t xml:space="preserve">Введите годовые объемы средств, предоставленных из государственных доходов на реализацию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</si>
  <si>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через механизмы социального медицинского страхования для реализации национального стратегического плана в (a) годы реализации запроса на финансирование и (b) три предыдущих года. </t>
  </si>
  <si>
    <t xml:space="preserve">Введите годовые объемы средств, полученных от частного сектора в стране для реализации национального стратегического плана в (a) годы реализации запроса о финансировании и (b) три предыдущих года. </t>
  </si>
  <si>
    <t>В каждой ячейке автоматически рассчитываются совокупные годовые суммы внутренних ресурсов (СТРОКИ B1-B5).</t>
  </si>
  <si>
    <t>Введите совокупные годовые объемы средств, предоставленных каждым внешним спонсором (кроме Глобального фонда) на реализацию национального стратегического плана в (a) годы реализации запроса на финансирование и (b) три предыдущих года. В каждой ячейке в СТРОКЕ C автоматически рассчитываются совокупные годовые суммы для внешних ресурсов (не связанных с Глобальным фондом).</t>
  </si>
  <si>
    <t xml:space="preserve">Введите совокупные годовые объемы средств по всем тем же компонентам грантов Глобального фонда, доступным (a) в следующем периоде реализации, но не включенным в запрос на финансирование, если применимо, и (b) в предыдущие три года. Сообщите о фактических издержках за прошлые годы и одобренных бюджетах за текущий и последующие годы. В каждой ячейке в СТРОКЕ D автоматически рассчитываются совокупные годовые объемы средств, полученных от Глобального фонда. </t>
  </si>
  <si>
    <t xml:space="preserve">В СТРОКЕ E автоматически рассчитываются совокупные годовые объемы ресурсов, запланированных на реализацию национального стратегического плана (СТРОКА B+C+D) для годов реализации запроса на финансирование. </t>
  </si>
  <si>
    <t xml:space="preserve">В СТРОКЕ F автоматически рассчитывается совокупный годовой дефицит финансовых средств путем вычитания годовых ожидаемых ресурсов (СТРОКА E) из годовой потребности в финансировании (СТРОКА A) для годов реализации запроса на финансирование. </t>
  </si>
  <si>
    <t xml:space="preserve">Укажите годовой объем финансирования, запрашиваемого у Глобального фонда, который должен находиться в пределах выделенной стране суммы, сообщенной стране. </t>
  </si>
  <si>
    <t xml:space="preserve">В СТРОКЕ H автоматически рассчитывается совокупный остающийся дефицит финансовых средств путем вычитания годового запроса в Глобальный фонд (СТРОКА G) из ожидаемого дефицита финансовых средств (СТРОКА F) для годов реализации запроса на предоставление финансирования. </t>
  </si>
  <si>
    <t xml:space="preserve">Используя выпадающее меню, укажите, касаются ли отчетные данные о государственных расходах на здравоохранение только центральных органов власти или они включают также медицинские расходы местных органов власти. </t>
  </si>
  <si>
    <t>Введите годовой обменный курс, используемый для конверсии местной валюты в отчетную валюту (в единицах местной валюты к долл. США/евро)</t>
  </si>
  <si>
    <t xml:space="preserve">Укажите годовые объемы средств, получаемых правительством через кредиты из внешних источников или от частных кредиторов с целью покрытия расходов на здравоохранение в (a) годы реализации запросов на финансирование и (b) четыре предыдущих года. </t>
  </si>
  <si>
    <t xml:space="preserve">Укажите годовые объемы средств, полученных правительством путем списания задолженности с целью финансирования медицинских расходов в (a) годы реализации запросов на финансирование и (b) три предыдущих года. </t>
  </si>
  <si>
    <t xml:space="preserve">Укажите годовые объемы средств, полученных из доходов правительства для финансирования здравоохранения в (a) годы реализации запросов на финансирование и (b) три предыдущих года. </t>
  </si>
  <si>
    <t xml:space="preserve">Укажите годовые объемы средств, полученных от социального медицинского страхования с целью финансирования здравоохранения в (a) годы реализации запросов на финансирование и (b) три предыдущих года. </t>
  </si>
  <si>
    <t xml:space="preserve">В каждой ячейке автоматически рассчитываются совокупные годовые объемы ежегодных правительственных расходов на здравоохранение. </t>
  </si>
  <si>
    <t xml:space="preserve">Укажите годовую долю здравоохранения в правительственных расходах. </t>
  </si>
  <si>
    <t>Введите ежегодные инвестиции правительства в УСЗ, направленные на доступ к компоненту «готовность платить» периода распределения ресурсов 2014-2016 и/или  «стимулирующему софинансированию» периода распределения ресурсов 2017-2019 и согласованные с Секретариатом Глобального фонда в ходе Странового диалога.</t>
  </si>
  <si>
    <t>Укажите потребность в финансировании и оценочный объем финансирования, доступного из внутренних источников и источников, не связанных с Глобальным фондом, для каждого применимого модуля. Определения объектов, включенных в каждый модуль Глобального фонда, см. в справочнике по модульному подходу. Помимо модулей Глобального фонда, категории «Управление программой» и «Прочее» предоставляются для включения соответствующих вкладов и недостаточности финансирования.</t>
  </si>
  <si>
    <t xml:space="preserve">Укажите категории расходов для определения стоимости реализации национального стратегического плана. Против каждой категории расходов укажите потребность в финансировании и оценочный объем финансирования, доступного из внутренних и не связанных с Глобальным фондом ресурсов. </t>
  </si>
  <si>
    <t>Пожалуйста, внимательно прочитайте лист «Руководство», прежде чем заполнять данную форму</t>
  </si>
  <si>
    <t>Программы, которых касается текущий запрос на финансирование:</t>
  </si>
  <si>
    <t>Подробный обзор нехватки финансовых средств основан на:</t>
  </si>
  <si>
    <t>Туберкулез</t>
  </si>
  <si>
    <t>Малярия</t>
  </si>
  <si>
    <t>Обзор дефицита финансовых средств</t>
  </si>
  <si>
    <t>Финансовый год (определенный)</t>
  </si>
  <si>
    <t>Обменный курс (в ед. местной валюты к долл. США/евро)</t>
  </si>
  <si>
    <t xml:space="preserve">СТРОКА A: Общие потребности в финансировании национального стратегического плана (предоставить годовые объемы средств) </t>
  </si>
  <si>
    <t xml:space="preserve">СТРОКИ B, C и D: Ранее поступавшие, поступающие и ожидаемые ресурсы, необходимые для удовлетворения потребностей в финансировании национального стратегического плана </t>
  </si>
  <si>
    <t>Внутренний источник B3: Правительственные доходы</t>
  </si>
  <si>
    <t>СТРОКА E: Совокупные ожидаемые ресурсы (годовые объемы средств)</t>
  </si>
  <si>
    <t>СТРОКА F: Совокупный ожидаемый дефицит финансовых средств (СТРОКИ A-E)</t>
  </si>
  <si>
    <t>СТРОКА G: Запрос на финансирование в рамках выделенной стране суммы</t>
  </si>
  <si>
    <t>СТРОКА H: Совокупный итоговый дефицит финансовых средств (годовые объемы) (СТРОКИ F-G)</t>
  </si>
  <si>
    <t>Текущий и предыдущие годы</t>
  </si>
  <si>
    <t>Прогнозные значения</t>
  </si>
  <si>
    <t>Источники данных / комментарии</t>
  </si>
  <si>
    <t>Здравоохранение: расходы правительства на здравоохранение</t>
  </si>
  <si>
    <t xml:space="preserve">Внутренний источник I2: Списание задолженности </t>
  </si>
  <si>
    <t xml:space="preserve">Внутренний источник I3: Источники правительственного финансирования </t>
  </si>
  <si>
    <t xml:space="preserve">Внутренний источник I4: Социальное медицинское страхование </t>
  </si>
  <si>
    <t xml:space="preserve">СТРОКА I: Общие расходы правительства на здравоохранение </t>
  </si>
  <si>
    <t>СТРОКА J: Доля расходов здравоохранения в правительственных расходах (в %)</t>
  </si>
  <si>
    <t xml:space="preserve">СТРОКА K: Общие обязательства правительства по укреплению систем здравоохранения </t>
  </si>
  <si>
    <t>Сектор здравоохранения</t>
  </si>
  <si>
    <t>Уровень данных о государственных расходах на здравоохранение:</t>
  </si>
  <si>
    <t xml:space="preserve">Подробная информация о дефиците финансовых средств </t>
  </si>
  <si>
    <t>Модуль</t>
  </si>
  <si>
    <t>Лечение, уход и поддержка – АРТ</t>
  </si>
  <si>
    <t>Туберкулез и ВИЧ</t>
  </si>
  <si>
    <t>ППМР</t>
  </si>
  <si>
    <t>Программы для МСМ</t>
  </si>
  <si>
    <t>Программы для работников секс-бизнеса и их клиентов</t>
  </si>
  <si>
    <t>Программы для потребителей инъекционных наркотиков (ПИН) и их партнеров</t>
  </si>
  <si>
    <t>Программы для целевых групп</t>
  </si>
  <si>
    <t>Программы профилактики для других ключевых и уязвимых групп населения</t>
  </si>
  <si>
    <t>Мужское обрезание в медицинских целях</t>
  </si>
  <si>
    <t>Презервативы</t>
  </si>
  <si>
    <t>Прочие программы профилактики</t>
  </si>
  <si>
    <t>Программы по уменьшению барьеров, обусловленных нарушением прав человека, для доступа к услугам при ВИЧ</t>
  </si>
  <si>
    <t>Жизнеспособные и устойчивые системы для сохранения здоровья (ЖУССЗ)</t>
  </si>
  <si>
    <t>Управление программой</t>
  </si>
  <si>
    <t>Прочее</t>
  </si>
  <si>
    <t>Потребность в финансировании</t>
  </si>
  <si>
    <t>Внутреннее финансирование</t>
  </si>
  <si>
    <t xml:space="preserve">Внешнее финансирование, не связанное с Глобальным фондом </t>
  </si>
  <si>
    <t>Нехватка финансовых средств</t>
  </si>
  <si>
    <t xml:space="preserve">Категории расходов НСП </t>
  </si>
  <si>
    <t xml:space="preserve">Профилактика и лечение ТБ: выявление и диагностика случаев заболевания </t>
  </si>
  <si>
    <t xml:space="preserve">Профилактика и лечение ТБ: лечение </t>
  </si>
  <si>
    <t xml:space="preserve">МЛУ-ТБ – выявление и диагностика случаев заболевания   </t>
  </si>
  <si>
    <t>МЛУ-ТБ – лечение</t>
  </si>
  <si>
    <t>ТБ/ВИЧ</t>
  </si>
  <si>
    <t xml:space="preserve">Программы для основных групп населения </t>
  </si>
  <si>
    <t>Борьба с переносчиками: СОИДД</t>
  </si>
  <si>
    <t>Борьба с переносчиками: ОПИДД</t>
  </si>
  <si>
    <t>Ведение пациентов – диагностика</t>
  </si>
  <si>
    <t>Ведение пациентов – лечение</t>
  </si>
  <si>
    <t>Конкретное профилактическое мероприятие: периодическое профилактическое лечение в ходе беременности (ППЛ)</t>
  </si>
  <si>
    <t>Конкретное профилактическое мероприятие: сезонная химиопрофилактика малярии</t>
  </si>
  <si>
    <t>Итого</t>
  </si>
  <si>
    <t>Выберите страну</t>
  </si>
  <si>
    <t>Австралия</t>
  </si>
  <si>
    <t>Австрия</t>
  </si>
  <si>
    <t>Азербайджан</t>
  </si>
  <si>
    <t>Аландские острова</t>
  </si>
  <si>
    <t>Албания</t>
  </si>
  <si>
    <t>Алжир</t>
  </si>
  <si>
    <t>Американское Самоа</t>
  </si>
  <si>
    <t>Ангилья</t>
  </si>
  <si>
    <t>Ангола</t>
  </si>
  <si>
    <t>Андорра</t>
  </si>
  <si>
    <t>Антигуа и Барбуда</t>
  </si>
  <si>
    <t>Аргентина</t>
  </si>
  <si>
    <t>Армения</t>
  </si>
  <si>
    <t>Аруба</t>
  </si>
  <si>
    <t>Афганистан</t>
  </si>
  <si>
    <t>Багамы</t>
  </si>
  <si>
    <t>Бангладеш</t>
  </si>
  <si>
    <t>Барбадос</t>
  </si>
  <si>
    <t>Бахрейн</t>
  </si>
  <si>
    <t>Белиз</t>
  </si>
  <si>
    <t>Белоруссия</t>
  </si>
  <si>
    <t>Бельгия</t>
  </si>
  <si>
    <t>Бенин</t>
  </si>
  <si>
    <t>Бермуды</t>
  </si>
  <si>
    <t>Болгария</t>
  </si>
  <si>
    <t>Боливия</t>
  </si>
  <si>
    <t>Бонэйр, Синт-Эстатиус и Саба</t>
  </si>
  <si>
    <t>Босния и Герцеговина</t>
  </si>
  <si>
    <t>Ботсвана</t>
  </si>
  <si>
    <t>Бразилия</t>
  </si>
  <si>
    <t>Британские Виргинские острова</t>
  </si>
  <si>
    <t>Бруней</t>
  </si>
  <si>
    <t>Буркина-Фасо</t>
  </si>
  <si>
    <t>Бурунди</t>
  </si>
  <si>
    <t>Бутан</t>
  </si>
  <si>
    <t>Вануату</t>
  </si>
  <si>
    <t>Ватикан</t>
  </si>
  <si>
    <t>Великобритания</t>
  </si>
  <si>
    <t>Венгрия</t>
  </si>
  <si>
    <t>Венесуэла</t>
  </si>
  <si>
    <t>Виргинские Острова (США)</t>
  </si>
  <si>
    <t>Восточный Тимор</t>
  </si>
  <si>
    <t>Вьетнам</t>
  </si>
  <si>
    <t>Габон</t>
  </si>
  <si>
    <t>Гайана</t>
  </si>
  <si>
    <t>Гаити</t>
  </si>
  <si>
    <t>Гамбия</t>
  </si>
  <si>
    <t>Гана</t>
  </si>
  <si>
    <t>Гваделупа</t>
  </si>
  <si>
    <t>Гватемала</t>
  </si>
  <si>
    <t>Гвиана</t>
  </si>
  <si>
    <t>Гвинея</t>
  </si>
  <si>
    <t>Гвинея-Бисау</t>
  </si>
  <si>
    <t>Германия</t>
  </si>
  <si>
    <t>Гернси</t>
  </si>
  <si>
    <t>Гибралтар</t>
  </si>
  <si>
    <t>Гондурас</t>
  </si>
  <si>
    <t>Гонконг</t>
  </si>
  <si>
    <t>Гренада</t>
  </si>
  <si>
    <t>Гренландия</t>
  </si>
  <si>
    <t>Греция</t>
  </si>
  <si>
    <t>Грузия</t>
  </si>
  <si>
    <t>Гуам</t>
  </si>
  <si>
    <t>Дания</t>
  </si>
  <si>
    <t>Джерси</t>
  </si>
  <si>
    <t>Джибути</t>
  </si>
  <si>
    <t>Доминика</t>
  </si>
  <si>
    <t>Доминиканская Республика</t>
  </si>
  <si>
    <t>Египет</t>
  </si>
  <si>
    <t>Замбия</t>
  </si>
  <si>
    <t>Занзибар</t>
  </si>
  <si>
    <t>Западная Сахара</t>
  </si>
  <si>
    <t>Зимбабве</t>
  </si>
  <si>
    <t>Йемен</t>
  </si>
  <si>
    <t>Израиль</t>
  </si>
  <si>
    <t>Индия</t>
  </si>
  <si>
    <t>Индонезия</t>
  </si>
  <si>
    <t>Иордания</t>
  </si>
  <si>
    <t>Ирак</t>
  </si>
  <si>
    <t>Иран</t>
  </si>
  <si>
    <t>Ирландия</t>
  </si>
  <si>
    <t>Исландия</t>
  </si>
  <si>
    <t>Испания</t>
  </si>
  <si>
    <t>Италия</t>
  </si>
  <si>
    <t>Кабо-Верде</t>
  </si>
  <si>
    <t>Казахстан</t>
  </si>
  <si>
    <t>Камбоджа</t>
  </si>
  <si>
    <t>Камерун</t>
  </si>
  <si>
    <t>Канада</t>
  </si>
  <si>
    <t>Катар</t>
  </si>
  <si>
    <t>Кения</t>
  </si>
  <si>
    <t>Кипр</t>
  </si>
  <si>
    <t>Киргизия</t>
  </si>
  <si>
    <t>Кирибати</t>
  </si>
  <si>
    <t>Китай</t>
  </si>
  <si>
    <t>Колумбия</t>
  </si>
  <si>
    <t>Коморы</t>
  </si>
  <si>
    <t>Конго</t>
  </si>
  <si>
    <t>Конго (Демократическая Республика)</t>
  </si>
  <si>
    <t>Корея</t>
  </si>
  <si>
    <t>Корея (Народно-Демократическая Республика)</t>
  </si>
  <si>
    <t xml:space="preserve">Косово </t>
  </si>
  <si>
    <t>Коста-Рика</t>
  </si>
  <si>
    <t>Кот-д’Ивуар</t>
  </si>
  <si>
    <t>Куба</t>
  </si>
  <si>
    <t>Кувейт</t>
  </si>
  <si>
    <t>Кюрасао</t>
  </si>
  <si>
    <t>Лаос</t>
  </si>
  <si>
    <t>Латвия</t>
  </si>
  <si>
    <t>Лесото</t>
  </si>
  <si>
    <t>Либерия</t>
  </si>
  <si>
    <t>Ливан</t>
  </si>
  <si>
    <t>Ливия</t>
  </si>
  <si>
    <t>Литва</t>
  </si>
  <si>
    <t>Лихтенштейн</t>
  </si>
  <si>
    <t>Люксембург</t>
  </si>
  <si>
    <t>Маврикий</t>
  </si>
  <si>
    <t>Мавритания</t>
  </si>
  <si>
    <t>Мадагаскар</t>
  </si>
  <si>
    <t>Майотта</t>
  </si>
  <si>
    <t>Макао</t>
  </si>
  <si>
    <t>Македония</t>
  </si>
  <si>
    <t>Малави</t>
  </si>
  <si>
    <t>Малайзия</t>
  </si>
  <si>
    <t>Мали</t>
  </si>
  <si>
    <t>Мальдивы</t>
  </si>
  <si>
    <t>Мальта</t>
  </si>
  <si>
    <t>Марокко</t>
  </si>
  <si>
    <t>Мартиника</t>
  </si>
  <si>
    <t>Маршалловы Острова</t>
  </si>
  <si>
    <t>Мексика</t>
  </si>
  <si>
    <t>Микронезия</t>
  </si>
  <si>
    <t>Мозамбик</t>
  </si>
  <si>
    <t>Молдавия</t>
  </si>
  <si>
    <t>Монако</t>
  </si>
  <si>
    <t>Монголия</t>
  </si>
  <si>
    <t>Монтсеррат</t>
  </si>
  <si>
    <t>Мьянма</t>
  </si>
  <si>
    <t>Намибия</t>
  </si>
  <si>
    <t>Науру</t>
  </si>
  <si>
    <t>Непал</t>
  </si>
  <si>
    <t>Нигер</t>
  </si>
  <si>
    <t>Нигерия</t>
  </si>
  <si>
    <t>Нидерланды</t>
  </si>
  <si>
    <t>Никарагуа</t>
  </si>
  <si>
    <t>Ниуэ</t>
  </si>
  <si>
    <t>Новая Зеландия</t>
  </si>
  <si>
    <t>Новая Каледония</t>
  </si>
  <si>
    <t>Норвегия</t>
  </si>
  <si>
    <t>Объединенные Арабские Эмираты</t>
  </si>
  <si>
    <t>Оман</t>
  </si>
  <si>
    <t>Остров Мэн</t>
  </si>
  <si>
    <t>Остров Норфолк</t>
  </si>
  <si>
    <t>Острова Кайман</t>
  </si>
  <si>
    <t>Острова Кука</t>
  </si>
  <si>
    <t>Острова Питкэрн</t>
  </si>
  <si>
    <t>Острова Святой Елены, Вознесения и Тристан-да-Кунья</t>
  </si>
  <si>
    <t>Пакистан</t>
  </si>
  <si>
    <t>Палау</t>
  </si>
  <si>
    <t>Палестина (Государство)</t>
  </si>
  <si>
    <t>Панама</t>
  </si>
  <si>
    <t>Папуа - Новая Гвинея</t>
  </si>
  <si>
    <t>Парагвай</t>
  </si>
  <si>
    <t>Перу</t>
  </si>
  <si>
    <t>Польша</t>
  </si>
  <si>
    <t>Португалия</t>
  </si>
  <si>
    <t>Пуэрто-Рико</t>
  </si>
  <si>
    <t>Реюньон</t>
  </si>
  <si>
    <t>Россия</t>
  </si>
  <si>
    <t>Руанда</t>
  </si>
  <si>
    <t>Румыния</t>
  </si>
  <si>
    <t>Сальвадор</t>
  </si>
  <si>
    <t>Самоа</t>
  </si>
  <si>
    <t>Сан-Марино</t>
  </si>
  <si>
    <t>Сан-Томе и Принсипи</t>
  </si>
  <si>
    <t>Саудовская Аравия</t>
  </si>
  <si>
    <t>Свазиленд</t>
  </si>
  <si>
    <t>Северные Марианские Острова</t>
  </si>
  <si>
    <t>Сейшельские Острова</t>
  </si>
  <si>
    <t>Сенегал</t>
  </si>
  <si>
    <t>Сен-Пьер и Микелон</t>
  </si>
  <si>
    <t>Сент-Винсент и Гренадины</t>
  </si>
  <si>
    <t>Сент-Китс и Невис</t>
  </si>
  <si>
    <t>Сент-Люсия</t>
  </si>
  <si>
    <t>Сербия</t>
  </si>
  <si>
    <t>Сингапур</t>
  </si>
  <si>
    <t>Синт-Мартен</t>
  </si>
  <si>
    <t>Сирия</t>
  </si>
  <si>
    <t>Словакия</t>
  </si>
  <si>
    <t>Словения</t>
  </si>
  <si>
    <t>Соединённые Штаты Америки</t>
  </si>
  <si>
    <t>Соломоновы Острова</t>
  </si>
  <si>
    <t>Сомали</t>
  </si>
  <si>
    <t>Судан</t>
  </si>
  <si>
    <t>Суринам</t>
  </si>
  <si>
    <t>Сьерра-Леоне</t>
  </si>
  <si>
    <t>Таджикистан</t>
  </si>
  <si>
    <t>Тайвань</t>
  </si>
  <si>
    <t>Таиланд</t>
  </si>
  <si>
    <t>Танзания</t>
  </si>
  <si>
    <t>Тёркс и Кайкос</t>
  </si>
  <si>
    <t>Того</t>
  </si>
  <si>
    <t>Токелау</t>
  </si>
  <si>
    <t>Тонга</t>
  </si>
  <si>
    <t>Тринидад и Тобаго</t>
  </si>
  <si>
    <t>Тувалу</t>
  </si>
  <si>
    <t>Тунис</t>
  </si>
  <si>
    <t>Туркмения</t>
  </si>
  <si>
    <t>Турция</t>
  </si>
  <si>
    <t>Уганда</t>
  </si>
  <si>
    <t>Узбекистан</t>
  </si>
  <si>
    <t>Украина</t>
  </si>
  <si>
    <t>Уоллис и Футуна</t>
  </si>
  <si>
    <t>Уругвай</t>
  </si>
  <si>
    <t>Фареры</t>
  </si>
  <si>
    <t>Фиджи</t>
  </si>
  <si>
    <t>Филиппины</t>
  </si>
  <si>
    <t>Финляндия</t>
  </si>
  <si>
    <t>Фолклендские острова</t>
  </si>
  <si>
    <t>Франция</t>
  </si>
  <si>
    <t>Французская Полинезия</t>
  </si>
  <si>
    <t>Хорватия</t>
  </si>
  <si>
    <t>Центральноафриканская Республика</t>
  </si>
  <si>
    <t>Чад</t>
  </si>
  <si>
    <t>Черногория</t>
  </si>
  <si>
    <t>Чехия</t>
  </si>
  <si>
    <t>Чили</t>
  </si>
  <si>
    <t>Швейцария</t>
  </si>
  <si>
    <t>Швеция</t>
  </si>
  <si>
    <t>Шпицберген и Ян-Майен</t>
  </si>
  <si>
    <t>Шри-Ланка</t>
  </si>
  <si>
    <t>Эквадор</t>
  </si>
  <si>
    <t>Экваториальная Гвинея</t>
  </si>
  <si>
    <t>Эритрея</t>
  </si>
  <si>
    <t>Эстония</t>
  </si>
  <si>
    <t>Эфиопия</t>
  </si>
  <si>
    <t>Южно-Африканская Республика</t>
  </si>
  <si>
    <t>Южный Судан</t>
  </si>
  <si>
    <t>Ямайка</t>
  </si>
  <si>
    <t>Япония</t>
  </si>
  <si>
    <t>Afganistán</t>
  </si>
  <si>
    <t>Åland, Islas</t>
  </si>
  <si>
    <t>Albania</t>
  </si>
  <si>
    <t>Samoa Americana</t>
  </si>
  <si>
    <t>Andorra</t>
  </si>
  <si>
    <t>Angola</t>
  </si>
  <si>
    <t>Anguila</t>
  </si>
  <si>
    <t>Antigua y Barbuda</t>
  </si>
  <si>
    <t>Argentina</t>
  </si>
  <si>
    <t>Armenia</t>
  </si>
  <si>
    <t>Aruba</t>
  </si>
  <si>
    <t>Australia</t>
  </si>
  <si>
    <t>Austria</t>
  </si>
  <si>
    <t>Azerbaiyán</t>
  </si>
  <si>
    <t>Bahamas (las)</t>
  </si>
  <si>
    <t>Bahrein</t>
  </si>
  <si>
    <t>Bangladesh</t>
  </si>
  <si>
    <t>Barbados</t>
  </si>
  <si>
    <t>Belarús</t>
  </si>
  <si>
    <t>Bélgica</t>
  </si>
  <si>
    <t>Belice</t>
  </si>
  <si>
    <t>Benin</t>
  </si>
  <si>
    <t>Bermudas</t>
  </si>
  <si>
    <t>Bhután</t>
  </si>
  <si>
    <t>Bolivia (Estado Plurinacional)</t>
  </si>
  <si>
    <t>Bonaire, San Eustaquio y Saba</t>
  </si>
  <si>
    <t>Bosnia y Herzegovina</t>
  </si>
  <si>
    <t>Botswana</t>
  </si>
  <si>
    <t>Brasil</t>
  </si>
  <si>
    <t>Islas Vírgenes británicas</t>
  </si>
  <si>
    <t>Brunei Darussalam</t>
  </si>
  <si>
    <t>Bulgaria</t>
  </si>
  <si>
    <t>Burkina Faso</t>
  </si>
  <si>
    <t>Burundi</t>
  </si>
  <si>
    <t>Camboya</t>
  </si>
  <si>
    <t>Camerún</t>
  </si>
  <si>
    <t>Canadá</t>
  </si>
  <si>
    <t>Cabo Verde</t>
  </si>
  <si>
    <t>Islas Caimán</t>
  </si>
  <si>
    <t>República Centroafricana</t>
  </si>
  <si>
    <t>Chad</t>
  </si>
  <si>
    <t>Chile</t>
  </si>
  <si>
    <t>China</t>
  </si>
  <si>
    <t>Colombia</t>
  </si>
  <si>
    <t>Comoras</t>
  </si>
  <si>
    <t>Congo</t>
  </si>
  <si>
    <t>Congo (República Democrática)</t>
  </si>
  <si>
    <t>Islas Cook</t>
  </si>
  <si>
    <t>Costa Rica</t>
  </si>
  <si>
    <t>Côte d'Ivoire</t>
  </si>
  <si>
    <t>Croacia</t>
  </si>
  <si>
    <t>Cuba</t>
  </si>
  <si>
    <t>Curaçao</t>
  </si>
  <si>
    <t>Chipre</t>
  </si>
  <si>
    <t>República Checa</t>
  </si>
  <si>
    <t>Dinamarca</t>
  </si>
  <si>
    <t>Djibouti</t>
  </si>
  <si>
    <t>Dominica</t>
  </si>
  <si>
    <t>República Dominicana</t>
  </si>
  <si>
    <t>Ecuador</t>
  </si>
  <si>
    <t>Egipto</t>
  </si>
  <si>
    <t>El Salvador</t>
  </si>
  <si>
    <t>Guinea Ecuatorial</t>
  </si>
  <si>
    <t>Eritrea</t>
  </si>
  <si>
    <t>Estonia</t>
  </si>
  <si>
    <t>Etiopía</t>
  </si>
  <si>
    <t>Islas Feroe</t>
  </si>
  <si>
    <t>Islas Malvinas (Falkland)</t>
  </si>
  <si>
    <t>Fiji</t>
  </si>
  <si>
    <t>Finlandia</t>
  </si>
  <si>
    <t>Francia</t>
  </si>
  <si>
    <t>Guayana Francesa</t>
  </si>
  <si>
    <t>Polinesia Francesa</t>
  </si>
  <si>
    <t>Gabón</t>
  </si>
  <si>
    <t>Gambia</t>
  </si>
  <si>
    <t>Georgia</t>
  </si>
  <si>
    <t>Alemania</t>
  </si>
  <si>
    <t>Ghana</t>
  </si>
  <si>
    <t>Gibraltar</t>
  </si>
  <si>
    <t>Grecia</t>
  </si>
  <si>
    <t>Groenlandia</t>
  </si>
  <si>
    <t>Granada</t>
  </si>
  <si>
    <t>Guadeloupe</t>
  </si>
  <si>
    <t>Guam</t>
  </si>
  <si>
    <t>Guatemala</t>
  </si>
  <si>
    <t>Guernsey</t>
  </si>
  <si>
    <t>Guinea</t>
  </si>
  <si>
    <t>Guinea Bissau</t>
  </si>
  <si>
    <t>Guyana</t>
  </si>
  <si>
    <t>Haití</t>
  </si>
  <si>
    <t>Santa Sede</t>
  </si>
  <si>
    <t>Honduras</t>
  </si>
  <si>
    <t>Hong Kong</t>
  </si>
  <si>
    <t>Hungría</t>
  </si>
  <si>
    <t>Islandia</t>
  </si>
  <si>
    <t>India</t>
  </si>
  <si>
    <t>Indonesia</t>
  </si>
  <si>
    <t>Irán (República Islámica)</t>
  </si>
  <si>
    <t>Iraq</t>
  </si>
  <si>
    <t>Irlanda</t>
  </si>
  <si>
    <t>Isla de Man</t>
  </si>
  <si>
    <t>Israel</t>
  </si>
  <si>
    <t>Italia</t>
  </si>
  <si>
    <t>Jamaica</t>
  </si>
  <si>
    <t>Japón</t>
  </si>
  <si>
    <t>Jersey</t>
  </si>
  <si>
    <t>Jordania</t>
  </si>
  <si>
    <t>Kazajstán</t>
  </si>
  <si>
    <t>Kenya</t>
  </si>
  <si>
    <t>Kiribati</t>
  </si>
  <si>
    <t>Corea (República Popular Democrática)</t>
  </si>
  <si>
    <t>Corea (lRepública)</t>
  </si>
  <si>
    <t>Kosovo</t>
  </si>
  <si>
    <t>Kuwait</t>
  </si>
  <si>
    <t>Kirguistán</t>
  </si>
  <si>
    <t>Lao, (República Democrática Popular)</t>
  </si>
  <si>
    <t>Letonia</t>
  </si>
  <si>
    <t>Líbano</t>
  </si>
  <si>
    <t>Lesotho</t>
  </si>
  <si>
    <t>Liberia</t>
  </si>
  <si>
    <t>Libia</t>
  </si>
  <si>
    <t>Liechtenstein</t>
  </si>
  <si>
    <t>Lituania</t>
  </si>
  <si>
    <t>Luxemburgo</t>
  </si>
  <si>
    <t>Macao</t>
  </si>
  <si>
    <t>Macedonia (ex República Yugoslava)</t>
  </si>
  <si>
    <t>Madagascar</t>
  </si>
  <si>
    <t>Malawi</t>
  </si>
  <si>
    <t>Malasia</t>
  </si>
  <si>
    <t>Maldivas</t>
  </si>
  <si>
    <t>Malí</t>
  </si>
  <si>
    <t>Malta</t>
  </si>
  <si>
    <t>Islas Marshall</t>
  </si>
  <si>
    <t>Martinique</t>
  </si>
  <si>
    <t>Mauritania</t>
  </si>
  <si>
    <t>Mauricio</t>
  </si>
  <si>
    <t>Mayotte</t>
  </si>
  <si>
    <t>México</t>
  </si>
  <si>
    <t>Micronesia (Estados Federados)</t>
  </si>
  <si>
    <t>Moldova (lRepública)</t>
  </si>
  <si>
    <t>Mónaco</t>
  </si>
  <si>
    <t>Mongolia</t>
  </si>
  <si>
    <t>Montenegro</t>
  </si>
  <si>
    <t>Montserrat</t>
  </si>
  <si>
    <t>Marruecos</t>
  </si>
  <si>
    <t>Mozambique</t>
  </si>
  <si>
    <t>Myanmar</t>
  </si>
  <si>
    <t>Namibia</t>
  </si>
  <si>
    <t>Nauru</t>
  </si>
  <si>
    <t>Nepal</t>
  </si>
  <si>
    <t>Países Bajos</t>
  </si>
  <si>
    <t>Nueva Caledonia</t>
  </si>
  <si>
    <t>Nueva Zelandia</t>
  </si>
  <si>
    <t>Nicaragua</t>
  </si>
  <si>
    <t>Níger</t>
  </si>
  <si>
    <t>Nigeria</t>
  </si>
  <si>
    <t>Niue</t>
  </si>
  <si>
    <t>Isla Norfolk</t>
  </si>
  <si>
    <t>Islas Marianas del Norte</t>
  </si>
  <si>
    <t>Noruega</t>
  </si>
  <si>
    <t>Omán</t>
  </si>
  <si>
    <t>Pakistán</t>
  </si>
  <si>
    <t>Palau</t>
  </si>
  <si>
    <t>Palestina (Estado)</t>
  </si>
  <si>
    <t>Panamá</t>
  </si>
  <si>
    <t>Papua Nueva Guinea</t>
  </si>
  <si>
    <t>Paraguay</t>
  </si>
  <si>
    <t>Perú</t>
  </si>
  <si>
    <t>Filipinas</t>
  </si>
  <si>
    <t>Pitcairn</t>
  </si>
  <si>
    <t>Polonia</t>
  </si>
  <si>
    <t>Portugal</t>
  </si>
  <si>
    <t>Puerto Rico</t>
  </si>
  <si>
    <t>Qatar</t>
  </si>
  <si>
    <t>Reunión</t>
  </si>
  <si>
    <t>Rumania</t>
  </si>
  <si>
    <t>Rusia (Federación)</t>
  </si>
  <si>
    <t>Rwanda</t>
  </si>
  <si>
    <t>Santa Helena, Ascensión y Tristán de Acuña</t>
  </si>
  <si>
    <t>Saint Kitts y Nevis</t>
  </si>
  <si>
    <t>Santa Lucía</t>
  </si>
  <si>
    <t>San Pedro y Miquelón</t>
  </si>
  <si>
    <t>San Vicente y las Granadinas</t>
  </si>
  <si>
    <t>Samoa</t>
  </si>
  <si>
    <t>San Marino</t>
  </si>
  <si>
    <t>Santo Tomé y Príncipe</t>
  </si>
  <si>
    <t>Arabia Saudita</t>
  </si>
  <si>
    <t>Senegal</t>
  </si>
  <si>
    <t>Serbia</t>
  </si>
  <si>
    <t>Seychelles</t>
  </si>
  <si>
    <t>Sierra leona</t>
  </si>
  <si>
    <t>Singapur</t>
  </si>
  <si>
    <t>Sint Maarten (parte neerlandesa)</t>
  </si>
  <si>
    <t>Eslovaquia</t>
  </si>
  <si>
    <t>Eslovenia</t>
  </si>
  <si>
    <t>Islas Salomón</t>
  </si>
  <si>
    <t>Somalia</t>
  </si>
  <si>
    <t>Sudáfrica</t>
  </si>
  <si>
    <t>Sudán del Sur</t>
  </si>
  <si>
    <t>España</t>
  </si>
  <si>
    <t>Sri Lanka</t>
  </si>
  <si>
    <t>Sudán</t>
  </si>
  <si>
    <t>Suriname</t>
  </si>
  <si>
    <t>Svalbard y Jan Mayen</t>
  </si>
  <si>
    <t>Swazilandia</t>
  </si>
  <si>
    <t>Suecia</t>
  </si>
  <si>
    <t>Suiza</t>
  </si>
  <si>
    <t>Siria (República Árabe)</t>
  </si>
  <si>
    <t>Taiwán</t>
  </si>
  <si>
    <t>Tayikistán</t>
  </si>
  <si>
    <t>Tanzania (República Unida)</t>
  </si>
  <si>
    <t>Tailandia</t>
  </si>
  <si>
    <t>Timor-Leste</t>
  </si>
  <si>
    <t>Togo</t>
  </si>
  <si>
    <t>Tokelau</t>
  </si>
  <si>
    <t>Tonga</t>
  </si>
  <si>
    <t>Trinidad y Tabago</t>
  </si>
  <si>
    <t>Túnez</t>
  </si>
  <si>
    <t>Turquía</t>
  </si>
  <si>
    <t>Turkmenistán</t>
  </si>
  <si>
    <t>Islas Turcas y Caicos</t>
  </si>
  <si>
    <t>Tuvalu</t>
  </si>
  <si>
    <t>Uganda</t>
  </si>
  <si>
    <t>Ucrania</t>
  </si>
  <si>
    <t>Emiratos Árabes Unidos</t>
  </si>
  <si>
    <t>Reino Unido de Gran Bretaña e Irlanda del Norte</t>
  </si>
  <si>
    <t>Estados Unidos de América</t>
  </si>
  <si>
    <t>Islas Vírgenes (Estados Unidos)</t>
  </si>
  <si>
    <t>Uruguay</t>
  </si>
  <si>
    <t>Uzbekistán</t>
  </si>
  <si>
    <t>Vanuatu</t>
  </si>
  <si>
    <t>Venezuela</t>
  </si>
  <si>
    <t>Viet Nam</t>
  </si>
  <si>
    <t>Wallis y Futuna</t>
  </si>
  <si>
    <t>Sahara Occidental</t>
  </si>
  <si>
    <t>Yemen</t>
  </si>
  <si>
    <t>Zambia</t>
  </si>
  <si>
    <t>Zanzibar</t>
  </si>
  <si>
    <t>Zimbabwe</t>
  </si>
  <si>
    <t>Afghanistan</t>
  </si>
  <si>
    <t>Îles Åland</t>
  </si>
  <si>
    <t>Albanie</t>
  </si>
  <si>
    <t>Algérie</t>
  </si>
  <si>
    <t>Samoa américaines</t>
  </si>
  <si>
    <t>Andorre</t>
  </si>
  <si>
    <t>Anguilla</t>
  </si>
  <si>
    <t>Antigua-et-Barbuda</t>
  </si>
  <si>
    <t>Argentine</t>
  </si>
  <si>
    <t>Arménie</t>
  </si>
  <si>
    <t>Australie</t>
  </si>
  <si>
    <t>Autriche</t>
  </si>
  <si>
    <t>Azerbaïdjan</t>
  </si>
  <si>
    <t>Bahamas</t>
  </si>
  <si>
    <t>Bahreïn</t>
  </si>
  <si>
    <t>Barbade</t>
  </si>
  <si>
    <t>Biélorussie</t>
  </si>
  <si>
    <t>Belgique</t>
  </si>
  <si>
    <t>Belize</t>
  </si>
  <si>
    <t>Bénin</t>
  </si>
  <si>
    <t>Bermudes</t>
  </si>
  <si>
    <t>Bhoutan</t>
  </si>
  <si>
    <t>Bosnie-Herzégovine</t>
  </si>
  <si>
    <t>Brésil</t>
  </si>
  <si>
    <t>Îles Vierges britanniques</t>
  </si>
  <si>
    <t>Bulgarie</t>
  </si>
  <si>
    <t>Cambodge</t>
  </si>
  <si>
    <t>Cameroun</t>
  </si>
  <si>
    <t>Canada</t>
  </si>
  <si>
    <t>Cap-Vert</t>
  </si>
  <si>
    <t>République centrafricaine</t>
  </si>
  <si>
    <t>Tchad</t>
  </si>
  <si>
    <t>Chili</t>
  </si>
  <si>
    <t>Chine</t>
  </si>
  <si>
    <t>Colombie</t>
  </si>
  <si>
    <t>Comores</t>
  </si>
  <si>
    <t>Congo (République démocratique)</t>
  </si>
  <si>
    <t>Îles Cook</t>
  </si>
  <si>
    <t>Croatie</t>
  </si>
  <si>
    <t>Chypre</t>
  </si>
  <si>
    <t>République tchèque</t>
  </si>
  <si>
    <t>Danemark</t>
  </si>
  <si>
    <t>Dominique</t>
  </si>
  <si>
    <t>République dominicaine</t>
  </si>
  <si>
    <t>Équateur</t>
  </si>
  <si>
    <t>Égypte</t>
  </si>
  <si>
    <t>Salvador</t>
  </si>
  <si>
    <t>Guinée équatoriale</t>
  </si>
  <si>
    <t>Érythrée</t>
  </si>
  <si>
    <t>Estonie</t>
  </si>
  <si>
    <t>Éthiopie</t>
  </si>
  <si>
    <t>Îles Féroé</t>
  </si>
  <si>
    <t>Malouines (Falkland)</t>
  </si>
  <si>
    <t>Fidji</t>
  </si>
  <si>
    <t>Finlande</t>
  </si>
  <si>
    <t>France</t>
  </si>
  <si>
    <t>Polynésie française</t>
  </si>
  <si>
    <t>Gabon</t>
  </si>
  <si>
    <t>Gambie</t>
  </si>
  <si>
    <t>Géorgie</t>
  </si>
  <si>
    <t>Allemagne</t>
  </si>
  <si>
    <t>Grèce</t>
  </si>
  <si>
    <t>Groenland</t>
  </si>
  <si>
    <t>Grenade</t>
  </si>
  <si>
    <t>Guernesey</t>
  </si>
  <si>
    <t>Guinée</t>
  </si>
  <si>
    <t>Guinée-Bissau</t>
  </si>
  <si>
    <t>Haïti</t>
  </si>
  <si>
    <t>Hongrie</t>
  </si>
  <si>
    <t>Islande</t>
  </si>
  <si>
    <t>Inde</t>
  </si>
  <si>
    <t>Indonésie</t>
  </si>
  <si>
    <t>Iran</t>
  </si>
  <si>
    <t>Irak</t>
  </si>
  <si>
    <t>Irlande</t>
  </si>
  <si>
    <t>Île de Man</t>
  </si>
  <si>
    <t>Israël</t>
  </si>
  <si>
    <t>Italie</t>
  </si>
  <si>
    <t>Jamaïque</t>
  </si>
  <si>
    <t>Japon</t>
  </si>
  <si>
    <t>Jordanie</t>
  </si>
  <si>
    <t>Kazakhstan</t>
  </si>
  <si>
    <t>Corée du Nord</t>
  </si>
  <si>
    <t>Corée du Sud</t>
  </si>
  <si>
    <t>Koweït</t>
  </si>
  <si>
    <t>Kirghizistan</t>
  </si>
  <si>
    <t>Laos</t>
  </si>
  <si>
    <t>Lettonie</t>
  </si>
  <si>
    <t>Liban</t>
  </si>
  <si>
    <t>Libye</t>
  </si>
  <si>
    <t>Lituanie</t>
  </si>
  <si>
    <t>Luxembourg</t>
  </si>
  <si>
    <t>Malaisie</t>
  </si>
  <si>
    <t>Maldives</t>
  </si>
  <si>
    <t>Mali</t>
  </si>
  <si>
    <t>Malte</t>
  </si>
  <si>
    <t>Îles Marshall</t>
  </si>
  <si>
    <t>Mauritanie</t>
  </si>
  <si>
    <t>Maurice</t>
  </si>
  <si>
    <t>Mexique</t>
  </si>
  <si>
    <t>Micronésie</t>
  </si>
  <si>
    <t>Moldavie</t>
  </si>
  <si>
    <t>Monaco</t>
  </si>
  <si>
    <t>Mongolie</t>
  </si>
  <si>
    <t>Monténégro</t>
  </si>
  <si>
    <t>Maroc</t>
  </si>
  <si>
    <t>Birmanie</t>
  </si>
  <si>
    <t>Namibie</t>
  </si>
  <si>
    <t>Népal</t>
  </si>
  <si>
    <t>Pays-Bas</t>
  </si>
  <si>
    <t>Nouvelle-Calédonie</t>
  </si>
  <si>
    <t>Nouvelle-Zélande</t>
  </si>
  <si>
    <t>Niger</t>
  </si>
  <si>
    <t>Île Norfolk</t>
  </si>
  <si>
    <t>Îles Mariannes du Nord</t>
  </si>
  <si>
    <t>Norvège</t>
  </si>
  <si>
    <t>Oman</t>
  </si>
  <si>
    <t>Pakistan</t>
  </si>
  <si>
    <t>Palaos</t>
  </si>
  <si>
    <t>Palestine</t>
  </si>
  <si>
    <t>Panama</t>
  </si>
  <si>
    <t>Papouasie-Nouvelle-Guinée</t>
  </si>
  <si>
    <t>Pérou</t>
  </si>
  <si>
    <t>Philippines</t>
  </si>
  <si>
    <t>Îles Pitcairn</t>
  </si>
  <si>
    <t>Pologne</t>
  </si>
  <si>
    <t>Porto Rico</t>
  </si>
  <si>
    <t>Réunion</t>
  </si>
  <si>
    <t>Roumanie</t>
  </si>
  <si>
    <t>Russie</t>
  </si>
  <si>
    <t>Sainte-Hélène, Ascension et Tristan da Cunha</t>
  </si>
  <si>
    <t>Saint-Christophe-et-Niévès</t>
  </si>
  <si>
    <t>Sainte-Lucie</t>
  </si>
  <si>
    <t>Saint-Pierre-et-Miquelon</t>
  </si>
  <si>
    <t>Saint-Marin</t>
  </si>
  <si>
    <t>Sao Tomé-et-Principe</t>
  </si>
  <si>
    <t>Arabie saoudite</t>
  </si>
  <si>
    <t>Sénégal</t>
  </si>
  <si>
    <t>Serbie</t>
  </si>
  <si>
    <t>Sierra Leone</t>
  </si>
  <si>
    <t>Singapour</t>
  </si>
  <si>
    <t>Sint Maarten</t>
  </si>
  <si>
    <t>Slovaquie</t>
  </si>
  <si>
    <t>Slovénie</t>
  </si>
  <si>
    <t>Salomon</t>
  </si>
  <si>
    <t>Somalie</t>
  </si>
  <si>
    <t>Afrique du Sud</t>
  </si>
  <si>
    <t>Soudan du Sud</t>
  </si>
  <si>
    <t>Espagne</t>
  </si>
  <si>
    <t>Soudan</t>
  </si>
  <si>
    <t>Swaziland</t>
  </si>
  <si>
    <t>Suède</t>
  </si>
  <si>
    <t>Suisse</t>
  </si>
  <si>
    <t>Syrie</t>
  </si>
  <si>
    <t>Taïwan</t>
  </si>
  <si>
    <t>Tadjikistan</t>
  </si>
  <si>
    <t>Thaïlande</t>
  </si>
  <si>
    <t>Timor oriental</t>
  </si>
  <si>
    <t>Trinité-et-Tobago</t>
  </si>
  <si>
    <t>Tunisie</t>
  </si>
  <si>
    <t>Turquie</t>
  </si>
  <si>
    <t>Turkménistan</t>
  </si>
  <si>
    <t>Îles Turques-et-Caïques</t>
  </si>
  <si>
    <t>Ouganda</t>
  </si>
  <si>
    <t>Ukraine</t>
  </si>
  <si>
    <t>Émirats arabes unis</t>
  </si>
  <si>
    <t>Royaume-Uni</t>
  </si>
  <si>
    <t>États-Unis</t>
  </si>
  <si>
    <t>Îles Vierges des États-Unis</t>
  </si>
  <si>
    <t>Ouzbékistan</t>
  </si>
  <si>
    <t>Viêt Nam</t>
  </si>
  <si>
    <t>Wallis-et-Futuna</t>
  </si>
  <si>
    <t>Sahara occidental</t>
  </si>
  <si>
    <t>Yémen</t>
  </si>
  <si>
    <t>Zambie</t>
  </si>
  <si>
    <t>Aland Islands</t>
  </si>
  <si>
    <t>United Arab Emirates</t>
  </si>
  <si>
    <t>American Samoa</t>
  </si>
  <si>
    <t>Antigua and Barbuda</t>
  </si>
  <si>
    <t>Azerbaijan</t>
  </si>
  <si>
    <t>Belgium</t>
  </si>
  <si>
    <t>Bonaire, Sint Eustatius and Saba</t>
  </si>
  <si>
    <t>Bonaire, Saint-Eustache et Saba</t>
  </si>
  <si>
    <t>Bahrain</t>
  </si>
  <si>
    <t>Bosnia and Herzegovina</t>
  </si>
  <si>
    <t>Belarus</t>
  </si>
  <si>
    <t>Bermuda</t>
  </si>
  <si>
    <t>Bolivia (Plurinational State)</t>
  </si>
  <si>
    <t>Bolivie (Etat Plurinational)</t>
  </si>
  <si>
    <t>Brazil</t>
  </si>
  <si>
    <t>Brunéi Darussalam</t>
  </si>
  <si>
    <t>Bhutan</t>
  </si>
  <si>
    <t>Central African Republic</t>
  </si>
  <si>
    <t>Switzerland</t>
  </si>
  <si>
    <t>Cameroon</t>
  </si>
  <si>
    <t>Congo (Democratic Republic)</t>
  </si>
  <si>
    <t>Cook Islands</t>
  </si>
  <si>
    <t>Comoros</t>
  </si>
  <si>
    <t>Cape Verde</t>
  </si>
  <si>
    <t>Curacao</t>
  </si>
  <si>
    <t>Cayman Islands</t>
  </si>
  <si>
    <t>Îles Caïmans</t>
  </si>
  <si>
    <t>Cyprus</t>
  </si>
  <si>
    <t>Czechia</t>
  </si>
  <si>
    <t>Germany</t>
  </si>
  <si>
    <t>Denmark</t>
  </si>
  <si>
    <t>Dominican Republic</t>
  </si>
  <si>
    <t>Algeria</t>
  </si>
  <si>
    <t>Egypt</t>
  </si>
  <si>
    <t>Western Sahara</t>
  </si>
  <si>
    <t>Spain</t>
  </si>
  <si>
    <t>Ethiopia</t>
  </si>
  <si>
    <t>Finland</t>
  </si>
  <si>
    <t>Falkland Islands (Malvinas)</t>
  </si>
  <si>
    <t>Faeroe Islands</t>
  </si>
  <si>
    <t>Micronesia (Federated States)</t>
  </si>
  <si>
    <t>United Kingdom</t>
  </si>
  <si>
    <t>Guinea-Bissau</t>
  </si>
  <si>
    <t>Equatorial Guinea</t>
  </si>
  <si>
    <t>Greece</t>
  </si>
  <si>
    <t>Grenada</t>
  </si>
  <si>
    <t>Greenland</t>
  </si>
  <si>
    <t>French Guiana</t>
  </si>
  <si>
    <t>Guyane</t>
  </si>
  <si>
    <t>Croatia</t>
  </si>
  <si>
    <t>Haiti</t>
  </si>
  <si>
    <t>Hungary</t>
  </si>
  <si>
    <t>Isle of Man</t>
  </si>
  <si>
    <t>Ireland</t>
  </si>
  <si>
    <t>Iran (Islamic Republic)</t>
  </si>
  <si>
    <t>Iceland</t>
  </si>
  <si>
    <t>Italy</t>
  </si>
  <si>
    <t>Jordan</t>
  </si>
  <si>
    <t>Japan</t>
  </si>
  <si>
    <t>Kyrgyzstan</t>
  </si>
  <si>
    <t>Cambodia</t>
  </si>
  <si>
    <t>Saint Kitts and Nevis</t>
  </si>
  <si>
    <t>Korea (Republic)</t>
  </si>
  <si>
    <t>Lao (Peoples Democratic Republic)</t>
  </si>
  <si>
    <t>Lebanon</t>
  </si>
  <si>
    <t>Libya</t>
  </si>
  <si>
    <t>Saint Lucia</t>
  </si>
  <si>
    <t>Lithuania</t>
  </si>
  <si>
    <t>Latvia</t>
  </si>
  <si>
    <t>Morocco</t>
  </si>
  <si>
    <t>Moldova</t>
  </si>
  <si>
    <t>Mexico</t>
  </si>
  <si>
    <t>Marshall Islands</t>
  </si>
  <si>
    <t>Macedonia (Former Yugoslav Republic)</t>
  </si>
  <si>
    <t>Macédoine (Ex-République Yougoslave)</t>
  </si>
  <si>
    <t>Northern Mariana Islands</t>
  </si>
  <si>
    <t>Mauritius</t>
  </si>
  <si>
    <t>Malaysia</t>
  </si>
  <si>
    <t>New Caledonia</t>
  </si>
  <si>
    <t>Norfolk Island</t>
  </si>
  <si>
    <t>Netherlands</t>
  </si>
  <si>
    <t>Norway</t>
  </si>
  <si>
    <t>New Zealand</t>
  </si>
  <si>
    <t>Peru</t>
  </si>
  <si>
    <t>Papua New Guinea</t>
  </si>
  <si>
    <t>Poland</t>
  </si>
  <si>
    <t>Korea (Democratic Peoples Republic)</t>
  </si>
  <si>
    <t>French Polynesia</t>
  </si>
  <si>
    <t>Romania</t>
  </si>
  <si>
    <t>Russian Federation</t>
  </si>
  <si>
    <t>Saudi Arabia</t>
  </si>
  <si>
    <t>Sudan</t>
  </si>
  <si>
    <t>Singapore</t>
  </si>
  <si>
    <t>Saint Helena</t>
  </si>
  <si>
    <t>Svalbard and Jan Mayen Islands</t>
  </si>
  <si>
    <t>Svalbard et ile Jan Mayen</t>
  </si>
  <si>
    <t>Solomon Islands</t>
  </si>
  <si>
    <t>Saint Pierre and Miquelon</t>
  </si>
  <si>
    <t>South Sudan</t>
  </si>
  <si>
    <t>Sao Tome and Principe</t>
  </si>
  <si>
    <t>Slovakia</t>
  </si>
  <si>
    <t>Slovenia</t>
  </si>
  <si>
    <t>Sweden</t>
  </si>
  <si>
    <t>Sint Maarten (Dutch part)</t>
  </si>
  <si>
    <t>Syrian Arab Republic</t>
  </si>
  <si>
    <t>Turks and Caicos Islands</t>
  </si>
  <si>
    <t>Thailand</t>
  </si>
  <si>
    <t>Tajikistan</t>
  </si>
  <si>
    <t>Turkmenistan</t>
  </si>
  <si>
    <t>Trinidad and Tobago</t>
  </si>
  <si>
    <t>Tunisia</t>
  </si>
  <si>
    <t>Turkey</t>
  </si>
  <si>
    <t>Taiwan</t>
  </si>
  <si>
    <t>Tanzania (United Republic)</t>
  </si>
  <si>
    <t>Tanzanie (République Unie)</t>
  </si>
  <si>
    <t>United States</t>
  </si>
  <si>
    <t>Uzbekistan</t>
  </si>
  <si>
    <t>Holy See</t>
  </si>
  <si>
    <t>Saint-Siège (Vatican)</t>
  </si>
  <si>
    <t>Saint Vincent and Grenadines</t>
  </si>
  <si>
    <t>Saint-Vincent-et-les Grenadines</t>
  </si>
  <si>
    <t>British Virgin Islands</t>
  </si>
  <si>
    <t>United States Virgin Islands</t>
  </si>
  <si>
    <t>Wallis and Futuna Islands</t>
  </si>
  <si>
    <t>South Africa</t>
  </si>
  <si>
    <t>January - December</t>
  </si>
  <si>
    <t>April - March</t>
  </si>
  <si>
    <t>July - June</t>
  </si>
  <si>
    <t>October - September</t>
  </si>
  <si>
    <t>Janvier - Décembre</t>
  </si>
  <si>
    <t>Avril - Mars</t>
  </si>
  <si>
    <t>Juillet - Juin</t>
  </si>
  <si>
    <t>Octobre - Septembre</t>
  </si>
  <si>
    <t>Enero - Diciembre</t>
  </si>
  <si>
    <t>Abril - Marzo</t>
  </si>
  <si>
    <t>Julio - Junio</t>
  </si>
  <si>
    <t>Octubre - Septiembre</t>
  </si>
  <si>
    <t>январь - декабрь</t>
  </si>
  <si>
    <t>апрель - март</t>
  </si>
  <si>
    <t>июль - июнь</t>
  </si>
  <si>
    <t>октябрь - сентябрь</t>
  </si>
  <si>
    <t>Seleccione enfermedad</t>
  </si>
  <si>
    <t>Выберите заболевание</t>
  </si>
  <si>
    <t>Sélectionner la maladie</t>
  </si>
  <si>
    <t>VIH/sida</t>
  </si>
  <si>
    <t>Tuberculose</t>
  </si>
  <si>
    <t>Select disease</t>
  </si>
  <si>
    <t>Sélectionner l’exercice financier</t>
  </si>
  <si>
    <t xml:space="preserve">Выберите финансовый год </t>
  </si>
  <si>
    <t>Seleccione el año fiscal</t>
  </si>
  <si>
    <t>Seleccione fuente externa</t>
  </si>
  <si>
    <t>Alianza Alto a la Tuberculosis</t>
  </si>
  <si>
    <t>Alto Comisionado de las Naciones Unidas para los Refugiados  (ACNUR)</t>
  </si>
  <si>
    <t>Banco de Desarrollo Africano (AFD)</t>
  </si>
  <si>
    <t>Banco de Desarrollo Asiático (ADB)</t>
  </si>
  <si>
    <t>Banco Mundial (BM)</t>
  </si>
  <si>
    <t>Comité Internacional de la Cruz Roja (ICRC)</t>
  </si>
  <si>
    <t>Comunidad Económica de Estados del África Occidental (CEDEAO)</t>
  </si>
  <si>
    <t>Corea</t>
  </si>
  <si>
    <t>Fondo de Desarrollo de las Naciones Unidas para la Mujer  (UNIFEM)</t>
  </si>
  <si>
    <t>Fondo de las Naciones Unidas para la Infancia  (UNICEF)</t>
  </si>
  <si>
    <t>Fondo de Población de las Naciones Unidas (UNFPA)</t>
  </si>
  <si>
    <t xml:space="preserve">Fundación Bill y Melinda Gates </t>
  </si>
  <si>
    <t>Fundación Clinton</t>
  </si>
  <si>
    <t>Gobierno de los Estados Unidos (USG)</t>
  </si>
  <si>
    <t xml:space="preserve">Malaria Consortium </t>
  </si>
  <si>
    <t>Mecanismo Internacional de Compra de Medicamentos  (UNITAID)</t>
  </si>
  <si>
    <t>Médicos Sin Fronteras (MSF)</t>
  </si>
  <si>
    <t>Organización Internacional del Trabajo (OIT)</t>
  </si>
  <si>
    <t>Organización Internacional para las Migraciones  (OIM)</t>
  </si>
  <si>
    <t>Organización Mundial de la salud (OMS)</t>
  </si>
  <si>
    <t>Organización para la Alimentación y la Agricultura (FAO)</t>
  </si>
  <si>
    <t>Programa Conjunto de las Naciones Unidas sobre el VIH/Sida (ONUSIDA)</t>
  </si>
  <si>
    <t>Programa de las Naciones Unidas para el Desarrollo  (PNUD)</t>
  </si>
  <si>
    <t>Programa Mundial de Alimentos (PMA)</t>
  </si>
  <si>
    <t>Reino Unido</t>
  </si>
  <si>
    <t>Sin especificar - no desglosado por fuentes</t>
  </si>
  <si>
    <t>Unión Europea/Comisión Europea</t>
  </si>
  <si>
    <t>Выберите внешний источник</t>
  </si>
  <si>
    <t xml:space="preserve">Азиатский банк развития (АБР) </t>
  </si>
  <si>
    <t xml:space="preserve">Африканский банк развития (АфБР) </t>
  </si>
  <si>
    <t xml:space="preserve">Всемирная организация здравоохранения (ВОЗ) </t>
  </si>
  <si>
    <t xml:space="preserve">Всемирная продовольственная организация (ФАО) </t>
  </si>
  <si>
    <t>Всемирная продовольственная программа (ВПП)</t>
  </si>
  <si>
    <t>Всемирный банк (ВБ)</t>
  </si>
  <si>
    <t>Детский фонд Организации Объединенных Наций (ЮНИСЕФ)</t>
  </si>
  <si>
    <t xml:space="preserve">Европейский союз/ Европейская комиссия </t>
  </si>
  <si>
    <t>Канала</t>
  </si>
  <si>
    <t>Консорциум по борьбе с малярией</t>
  </si>
  <si>
    <t xml:space="preserve">Международная организация по миграции (МОМ) </t>
  </si>
  <si>
    <t>Международная организация труда (МОТ)</t>
  </si>
  <si>
    <t>Международный комитет Красного Креста (ICRC)</t>
  </si>
  <si>
    <t>Международный механизм закупки лекарств (ЮНИТЭЙД)</t>
  </si>
  <si>
    <t xml:space="preserve">Неуточненные – без разделения по источникам </t>
  </si>
  <si>
    <t>Объединенная программа Организации Объединенных Наций по ВИЧ/СПИДу (ЮНЭЙДС)</t>
  </si>
  <si>
    <t>Организация «Врачи без границ» (MSF)</t>
  </si>
  <si>
    <t xml:space="preserve">Партнерство «Остановить туберкулез» </t>
  </si>
  <si>
    <t>Правительство Соединенных Штатов (ПСШ)</t>
  </si>
  <si>
    <t xml:space="preserve">Программа развития Организации Объединенных Наций (ПРООН) </t>
  </si>
  <si>
    <t>Соединенное Королевство</t>
  </si>
  <si>
    <t>Управление верховного комиссара Организации Объединенных Наций по делам беженцев (УВКБ)</t>
  </si>
  <si>
    <t>Фонд Билла и Мелинды Гейтс</t>
  </si>
  <si>
    <t>Фонд Клинтонов</t>
  </si>
  <si>
    <t>Фонд Организации Объединенных Наций в области народонаселения (ЮНФПА)</t>
  </si>
  <si>
    <t>Фонд развития женщин Организации Объединенных Наций (ЮНИФЕМ)</t>
  </si>
  <si>
    <t>Экономическое сообщество западноафриканских государств (ECOWAS)</t>
  </si>
  <si>
    <t>African Development Bank (AFD)</t>
  </si>
  <si>
    <t>Asian Development Bank (ADB)</t>
  </si>
  <si>
    <t xml:space="preserve">Bill and Melinda Gates Foundation </t>
  </si>
  <si>
    <t>Clinton Foundation</t>
  </si>
  <si>
    <t>Economic Community Of West African States (ECOWAS)</t>
  </si>
  <si>
    <t>European Union/European Commsion</t>
  </si>
  <si>
    <t>Food and Agriculture Organization (FAO)</t>
  </si>
  <si>
    <t>International Committee of the Red Cross (ICRC)</t>
  </si>
  <si>
    <t>International Labor Organization (ILO)</t>
  </si>
  <si>
    <t>International Organization for Migration (IOM)</t>
  </si>
  <si>
    <t>Korea</t>
  </si>
  <si>
    <t>Medicins Sans Frontiers (MSF)</t>
  </si>
  <si>
    <t>STOP TB Partnership</t>
  </si>
  <si>
    <t>Joint United Nations Programme on HIV/AIDS (UNAIDS)</t>
  </si>
  <si>
    <t>United Nations Development Programme (UNDP)</t>
  </si>
  <si>
    <t>United Nations Population Fund (UNFPA)</t>
  </si>
  <si>
    <t>United Nations High Commissioner for Refugees (UNHCR)</t>
  </si>
  <si>
    <t>The United Nations Children's Fund (UNICEF)</t>
  </si>
  <si>
    <t>United Nations Development Fund for Women (UNIFEM)</t>
  </si>
  <si>
    <t>International Drug Purchase Facility (UNITAID)</t>
  </si>
  <si>
    <t>United States Government (USG)</t>
  </si>
  <si>
    <t>World Food Programme (WFP)</t>
  </si>
  <si>
    <t>World Health Organization (WHO)</t>
  </si>
  <si>
    <t>World Bank (WB)</t>
  </si>
  <si>
    <t xml:space="preserve">Unspecified - not disagregated by sources </t>
  </si>
  <si>
    <t>Sélectionner la source externe</t>
  </si>
  <si>
    <t>Banque africaine de développement (BAD)</t>
  </si>
  <si>
    <t>Banque asiatique de développement (BAsD)</t>
  </si>
  <si>
    <t>Banque mondiale</t>
  </si>
  <si>
    <t>Comité international de la Croix-Rouge (CICR)</t>
  </si>
  <si>
    <t>Communauté économique des États de l'Afrique de l’Ouest (CEDEAO)</t>
  </si>
  <si>
    <t>Corée</t>
  </si>
  <si>
    <t>Facilité internationale d'achat de médicaments (FIAM)</t>
  </si>
  <si>
    <t>Fondation Bill et Melinda Gates</t>
  </si>
  <si>
    <t>Fondation Clinton</t>
  </si>
  <si>
    <t>Fonds de développement des Nations Unies pour la femme (UNIFEM)</t>
  </si>
  <si>
    <t>Fonds des Nations Unies pour la population (FNUAP)</t>
  </si>
  <si>
    <t>Fonds des Nations Unies pour l'enfance (UNICEF)</t>
  </si>
  <si>
    <t>Gouvernement des États-Unis d’Amérique</t>
  </si>
  <si>
    <t>Haut-Commissaire des Nations Unies pour les réfugiés (HCR)</t>
  </si>
  <si>
    <t>Médecins sans frontières (MSF)</t>
  </si>
  <si>
    <t>Non précisé - non désagrégé par les sources</t>
  </si>
  <si>
    <t>Organisation des Nations Unies pour l'alimentation et l’agriculture (FAO)</t>
  </si>
  <si>
    <t>Organisation internationale du travail (OIT)</t>
  </si>
  <si>
    <t>Organisation internationale pour les migrations (OIM)</t>
  </si>
  <si>
    <t>Organisation mondiale de la Santé (OMS)</t>
  </si>
  <si>
    <t>Partenariat Halte à la tuberculose</t>
  </si>
  <si>
    <t>Programme alimentaire mondial (PAM)</t>
  </si>
  <si>
    <t>Programme commun des Nations Unies sur le VIH/sida (ONUSIDA)</t>
  </si>
  <si>
    <t>Programme des Nations Unies pour le développement (PNUD)</t>
  </si>
  <si>
    <t>Union européenne/Commission européenne</t>
  </si>
  <si>
    <t>Global Fund Modules</t>
  </si>
  <si>
    <t>NSP Categories</t>
  </si>
  <si>
    <t>Sélectionner la catégorie</t>
  </si>
  <si>
    <t>Modules du Fonds mondial</t>
  </si>
  <si>
    <t>Catégories du plan stratégique national</t>
  </si>
  <si>
    <t>Seleccione categoría</t>
  </si>
  <si>
    <t>Módulos del Fondo Mundial</t>
  </si>
  <si>
    <t>Categorías PEN</t>
  </si>
  <si>
    <t>Выберите категорию</t>
  </si>
  <si>
    <t xml:space="preserve">Модули Глобального фонда </t>
  </si>
  <si>
    <t>Категории НСП</t>
  </si>
  <si>
    <t>Central Government</t>
  </si>
  <si>
    <t>Central and Subnational Government</t>
  </si>
  <si>
    <t>Выберите уровень</t>
  </si>
  <si>
    <t>Центральное правительство</t>
  </si>
  <si>
    <t>Центральное и субнациональное правительство</t>
  </si>
  <si>
    <t>Seleccione nivel</t>
  </si>
  <si>
    <t>Gobierno central</t>
  </si>
  <si>
    <t>Gobierno central y subnacional</t>
  </si>
  <si>
    <t>USD</t>
  </si>
  <si>
    <t>EUR</t>
  </si>
  <si>
    <t>Sélectionner</t>
  </si>
  <si>
    <t>Oui</t>
  </si>
  <si>
    <t>Non</t>
  </si>
  <si>
    <t>Sélectionner la devise</t>
  </si>
  <si>
    <t>Seleccione moneda</t>
  </si>
  <si>
    <t>Выберите валюту</t>
  </si>
  <si>
    <t>долл. США</t>
  </si>
  <si>
    <t>евро</t>
  </si>
  <si>
    <t>Yes</t>
  </si>
  <si>
    <t>No</t>
  </si>
  <si>
    <t>Выберите</t>
  </si>
  <si>
    <t>Да</t>
  </si>
  <si>
    <t>Нет</t>
  </si>
  <si>
    <t>Seleccione</t>
  </si>
  <si>
    <t>Sí</t>
  </si>
  <si>
    <r>
      <rPr>
        <b/>
        <u/>
        <sz val="11"/>
        <rFont val="Arial"/>
        <family val="2"/>
      </rPr>
      <t>English</t>
    </r>
    <r>
      <rPr>
        <b/>
        <sz val="11"/>
        <rFont val="Arial"/>
        <family val="2"/>
      </rPr>
      <t xml:space="preserve">: </t>
    </r>
    <r>
      <rPr>
        <sz val="11"/>
        <rFont val="Arial"/>
        <family val="2"/>
      </rPr>
      <t>Choose the language in the Instructions tab (líne B6)</t>
    </r>
  </si>
  <si>
    <r>
      <rPr>
        <b/>
        <u/>
        <sz val="11"/>
        <rFont val="Arial"/>
        <family val="2"/>
      </rPr>
      <t>Français</t>
    </r>
    <r>
      <rPr>
        <b/>
        <sz val="11"/>
        <rFont val="Arial"/>
        <family val="2"/>
      </rPr>
      <t xml:space="preserve">: </t>
    </r>
    <r>
      <rPr>
        <sz val="11"/>
        <rFont val="Arial"/>
        <family val="2"/>
      </rPr>
      <t>Veuillez choisir la langue sur l'onglet Instructions (rangée B6)</t>
    </r>
  </si>
  <si>
    <r>
      <rPr>
        <b/>
        <u/>
        <sz val="11"/>
        <rFont val="Arial"/>
        <family val="2"/>
      </rPr>
      <t>Español:</t>
    </r>
    <r>
      <rPr>
        <b/>
        <sz val="11"/>
        <rFont val="Arial"/>
        <family val="2"/>
      </rPr>
      <t xml:space="preserve"> </t>
    </r>
    <r>
      <rPr>
        <sz val="11"/>
        <rFont val="Arial"/>
        <family val="2"/>
      </rPr>
      <t>Seleccione el idioma en la hoja Instructions (fila B6)</t>
    </r>
  </si>
  <si>
    <r>
      <rPr>
        <b/>
        <u/>
        <sz val="11"/>
        <rFont val="Arial"/>
        <family val="2"/>
      </rPr>
      <t>Русский:</t>
    </r>
    <r>
      <rPr>
        <b/>
        <sz val="11"/>
        <rFont val="Arial"/>
        <family val="2"/>
      </rPr>
      <t xml:space="preserve"> </t>
    </r>
    <r>
      <rPr>
        <sz val="11"/>
        <rFont val="Arial"/>
        <family val="2"/>
      </rPr>
      <t>Выберите язык на вкладке «Instructions» (Строка В6).</t>
    </r>
  </si>
  <si>
    <t>Seleccione año</t>
  </si>
  <si>
    <t>Выберите год</t>
  </si>
  <si>
    <t>Sélectionner l’année</t>
  </si>
  <si>
    <t>Внутренний источник B4: Соц. мед. страхование</t>
  </si>
  <si>
    <t>Внутренний источник B5: Вклады нац. частного сектора</t>
  </si>
  <si>
    <t>Sector de la salud</t>
  </si>
  <si>
    <t>Detailed Financial Gap</t>
  </si>
  <si>
    <t>(1) La feuille de travail «Aperçu des déficits de financement» ('Financial Gap Overview') concernant toutes les composantes de la maladie pour lesquelles il est demandé ou sera demandé un financement au Fonds mondial. Si différentes composantes bénéficient d’un financement au titre de «vagues de financement » distinctes et si les engagements correspondant à des composantes venant plus tard ne sont pas encore définitifs, ils peuvent être mis à jour au même moment que les soumissions ultérieures. Toutefois, veillez à ce que les montants budgétisés des ressources nationales pour l'année de la soumission et les dépenses réelles des années précédentes soient saisis pour la ou les composantes pour lesquelles un financement sera demandé à une date ultérieure.</t>
  </si>
  <si>
    <t>(1) La hoja de cálculo "Resumen de deficiencias financieras" ('Financial Gap Overview') para cada componente de enfermedad para el cual se solicite financiamiento del Fondo Mundial. Si diversos componentes acceden a los fondos en diferentes "ciclos de financiamiento" y todavía no se han finalizado los compromisos para los componentes posteriores, podrán actualizarse junto con las presentaciones subsiguientes. Sin embargo, asegúrese de que se introducen los montos presupuestados a partir de los recursos nacionales para el año de presentación y los gastos reales de los años previos correspondientes a los componentes para los cuales se solicitará financiamiento más adelante.</t>
  </si>
  <si>
    <t>(1) Рабочую таблицу «Обзор дефицита финансовых средств» ('Financial Gap Overview') для всех компонентов по заболеванию, финансирование которых запрашивается или будет запрашиваться у Глобального фонда. В случае получения различными компонентами доступа к финансированию в рамках отдельных «этапов финансирования», в то время как обязательства в отношении появляющихся позднее компонентов еще не были окончательно оформлены, они могут обновляться вместе с последующими представленными документами. Однако необходимо обеспечить, чтобы для компонента (компонентов), в отношении которого финансирование запрашивается в более позднюю дату, вводились включенные в бюджет суммы, покрываемые из внутренних источников в течение года представления документов, и фактические расходы за предыдущие годы.</t>
  </si>
  <si>
    <t>(2) The 'Government Health Spending' worksheet. Specific government commitments for strengthening health systems provided to access the co-financing incentive (if applicable) should be captured in relevant cells within this worksheet.</t>
  </si>
  <si>
    <t>(2) La feuille de calcul des dépenses publiques de santé ('Government Health Spending'). Les engagements publics spécifiques destinés au renforcement des systèmes de santé en vue d’obtenir le montant d'encouragement lié au cofinancement (le cas échéant) doivent être saisis dans les cellules correspondantes de la feuille de calcul.</t>
  </si>
  <si>
    <t>(2) La hoja de cálculo "Gasto público en salud" ('Government Health Spending'). Los compromisos específicos del Gobierno para fortalecer los sistemas de salud dirigidos a acceder al incentivo de cofinanciamiento (si corresponde) deben reflejarse en las celdas correspondientes de esta hoja de cálculo.</t>
  </si>
  <si>
    <t xml:space="preserve">(2) Рабочую таблицу «Расходы правительства на здравоохранение» ('Government Health Spending'). В соответствующие ячейки этой таблицы необходимо ввести конкретные обязательства правительства, направленные на укрепление систем здравоохранения, принятые для получения доступа к стимулирующему софинансированию (если применимо). </t>
  </si>
  <si>
    <t>B. Tous les pays à fort impact du portefeuille du Fonds mondial et les pays à revenu intermédiaire de la tranche supérieure doivent également remplir la feuille exposant en détail les déficits de financement ('Detailed financial gap') pour la ou les composante(s) de la maladie bénéficiant d’un financement dans le cadre de la soumission actuelle. Les autres candidats sont également encouragés à fournir ces informations. L'objectif est de donner un aperçu des financements disponibles et des déficits dans les principaux domaines du programme. Pour évaluer les déficits, les candidats peuvent choisir de s’appuyer soit sur les modules du Fonds mondial, soit sur les catégories de coût de leur propre plan stratégique national.</t>
  </si>
  <si>
    <t>B. Todos los países de alto impacto del portafolio del Fondo Mundial, así como los países de ingresos medianos altos, deben completar además la hoja de cálculo para las deficiencias de financiamiento detalladas ('Detailed financial gap') correspondientes a los componentes de enfermedad que acceden a los fondos en la presentación actual. Se recomienda a otros solicitantes que también faciliten esta información. El objetivo es conseguir una visión indicativa del financiamiento disponible y de las deficiencias en áreas programáticas clave. Los solicitantes podrán optar por utilizar los módulos del Fondo Mundial o sus propias categorías de costos del Plan Estratégico Nacional (PEN) como referencia para evaluar dichas deficiencias.</t>
  </si>
  <si>
    <t>B. Все страны с высоким уровнем воздействия в портфолио Глобального фонда и страны с уровнем дохода выше среднего должны дополнительно заполнить рабочую таблицу, содержащую подробное описание дефицита финансовых средств ('Detailed financial gap') компонента (компонентов) по заболеванию, получившего доступ к финансированию в рамках текущего периода представления документов. Прочим кандидатам также рекомендуется предоставлять эту информацию. Задача заключается в получении ориентировочной картины доступного финансирования и дефицита финансовых средств в ключевых программных областях. Кандидаты также могут сделать выбор об использовании либо модулей Глобального фонда, либо собственных категорий расходов национального стратегического плана (НСП) как основы для оценки дефицита финансовых средств.</t>
  </si>
  <si>
    <t>Fiche de présentation ('Cover Sheet')</t>
  </si>
  <si>
    <t>Portada ('Cover Sheet')</t>
  </si>
  <si>
    <t>Титульный лист ('Cover Sheet')</t>
  </si>
  <si>
    <t>Aperçu des déficits de financements pour les programmes de lutte contre les maladies ('Gap Overview')</t>
  </si>
  <si>
    <t>Resumen de deficiencias financieras para programas de enfermedades ('Gap Overview')</t>
  </si>
  <si>
    <t>Обзор дефицита финансовых средств для программ борьбы с заболеваниями ('Gap Overview')</t>
  </si>
  <si>
    <t>Secteur de la santé: Dépenses publiques ('Government Health Spending')</t>
  </si>
  <si>
    <t>Sector general de salud: gasto público en salud ('Government Health Spending')</t>
  </si>
  <si>
    <t>Сектор здравоохранения: расходы правительства на здравоохранение ('Government Health Spending')</t>
  </si>
  <si>
    <t>Détail des déficits de financement ('Gap Detail')</t>
  </si>
  <si>
    <t>Deficiencias financieras detalladas ('Gap Detail')</t>
  </si>
  <si>
    <t>Подробная информация о дефиците финансовых средств ('Gap Detail')</t>
  </si>
  <si>
    <t xml:space="preserve">СТРОКА B: Совокупные ранее поступившие, поступающие и ожидаемые ВНУТРЕННИЕ ресурсы </t>
  </si>
  <si>
    <t>СТРОКА C: Совокупные ранее поступившие, поступающие и ожидаемые ВНЕШНИЕ ресурсы (не связанные с Глобальным фондом)</t>
  </si>
  <si>
    <t>СТРОКА D: Совокупные ранее поступившие, поступающие и ожидаемые ресурсы Глобального фонда от существующих грантов (за исключением средств, включенных в запрос на финансирование)</t>
  </si>
  <si>
    <t>Раздел B: Ранее поступавшие, поступающие и ожидаемые внутренние ресурсы</t>
  </si>
  <si>
    <t>Latest update: June 2017</t>
  </si>
  <si>
    <t>Dernière mise à jour: juin 2017</t>
  </si>
  <si>
    <t>Última actualización: junio 2017</t>
  </si>
  <si>
    <t>Последнее обновление: июнь 2017</t>
  </si>
  <si>
    <t>Management of contribution from international funding mechanism</t>
  </si>
  <si>
    <t>HIV Prevention and Detection</t>
  </si>
  <si>
    <t>HIV Care and Treatment</t>
  </si>
  <si>
    <t>Leadership and policy development and transition-related activities</t>
  </si>
  <si>
    <t>BDD 2019-2022, (esstimate provided by MoH)</t>
  </si>
  <si>
    <t xml:space="preserve">2016-2018- Official annual average FX rate  Source:National Bank of Georgia;  2019-2022  BDD (basic senario) </t>
  </si>
  <si>
    <t xml:space="preserve"> 2016 and 2017: GARPR - All other International saurces</t>
  </si>
  <si>
    <t>for 2016 and 2017: GARPR; for 2018-2022: MTF 2019-2022, USD; 2018 data is planned</t>
  </si>
  <si>
    <t xml:space="preserve">for 2016 and 2017: GARPR; for 2018-2022: NSP 2018-2022, USD; 2018 data is planned </t>
  </si>
  <si>
    <t>National HIV Response Needs in MTF; and Hep C (please note: NSP does not include expenditures for HEP C, as there is a separate National Strategy for Hepatitis C Ellimination. However, as the Hep C is a part of National HIV Response and in order to make the figures comperable to that of Public plans for HIV responce, Planned HEP C expenditures are added to NSP budget for the respective years in this table).</t>
  </si>
  <si>
    <t xml:space="preserve">BDD (final version) 2019-2022, MOF </t>
  </si>
  <si>
    <t>2,500,000 is considered for VI-XII, 2019 (excluded capital expenditure through reprograming)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</si>
</sst>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44" x14ac:knownFonts="1">
    <font>
      <sz val="11"/>
      <color theme="1"/>
      <name val="Calibri"/>
      <family val="2"/>
      <scheme val="minor"/>
    </font>
    <font>
      <sz val="11"/>
      <color theme="1"/>
      <name val="Arial"/>
      <family val="2"/>
    </font>
    <font>
      <sz val="9"/>
      <color theme="1"/>
      <name val="Arial"/>
      <family val="2"/>
    </font>
    <font>
      <sz val="9"/>
      <color rgb="FFFF0000"/>
      <name val="Arial"/>
      <family val="2"/>
    </font>
    <font>
      <sz val="10"/>
      <name val="Arial"/>
      <family val="2"/>
    </font>
    <font>
      <b/>
      <sz val="9"/>
      <color indexed="18"/>
      <name val="Arial"/>
      <family val="2"/>
    </font>
    <font>
      <sz val="10"/>
      <color theme="1"/>
      <name val="Arial"/>
      <family val="2"/>
    </font>
    <font>
      <b/>
      <sz val="10"/>
      <color indexed="18"/>
      <name val="Arial"/>
      <family val="2"/>
    </font>
    <font>
      <i/>
      <sz val="10"/>
      <name val="Arial"/>
      <family val="2"/>
    </font>
    <font>
      <b/>
      <i/>
      <sz val="8"/>
      <name val="Arial"/>
      <family val="2"/>
    </font>
    <font>
      <b/>
      <sz val="8"/>
      <name val="Arial"/>
      <family val="2"/>
    </font>
    <font>
      <b/>
      <sz val="12"/>
      <name val="Arial"/>
      <family val="2"/>
    </font>
    <font>
      <b/>
      <sz val="11"/>
      <color theme="1"/>
      <name val="Arial"/>
      <family val="2"/>
    </font>
    <font>
      <b/>
      <sz val="11"/>
      <color rgb="FF000080"/>
      <name val="Arial"/>
      <family val="2"/>
    </font>
    <font>
      <b/>
      <sz val="10"/>
      <name val="Arial"/>
      <family val="2"/>
    </font>
    <font>
      <b/>
      <sz val="10"/>
      <color rgb="FFFF0000"/>
      <name val="Arial"/>
      <family val="2"/>
    </font>
    <font>
      <b/>
      <sz val="11"/>
      <name val="Arial"/>
      <family val="2"/>
    </font>
    <font>
      <b/>
      <sz val="10"/>
      <color rgb="FF000080"/>
      <name val="Arial"/>
      <family val="2"/>
    </font>
    <font>
      <sz val="11"/>
      <color indexed="9"/>
      <name val="Arial"/>
      <family val="2"/>
    </font>
    <font>
      <sz val="11"/>
      <name val="Arial"/>
      <family val="2"/>
    </font>
    <font>
      <sz val="13"/>
      <color theme="1"/>
      <name val="Arial"/>
      <family val="2"/>
    </font>
    <font>
      <b/>
      <sz val="11"/>
      <color rgb="FFC00000"/>
      <name val="Arial"/>
      <family val="2"/>
    </font>
    <font>
      <i/>
      <sz val="11"/>
      <color indexed="16"/>
      <name val="Arial"/>
      <family val="2"/>
    </font>
    <font>
      <sz val="11"/>
      <color indexed="16"/>
      <name val="Arial"/>
      <family val="2"/>
    </font>
    <font>
      <b/>
      <sz val="11"/>
      <color theme="3"/>
      <name val="Arial"/>
      <family val="2"/>
    </font>
    <font>
      <sz val="12"/>
      <name val="Arial"/>
      <family val="2"/>
    </font>
    <font>
      <i/>
      <sz val="8"/>
      <name val="Arial"/>
      <family val="2"/>
    </font>
    <font>
      <b/>
      <i/>
      <sz val="10"/>
      <color theme="0" tint="-0.499984740745262"/>
      <name val="Arial"/>
      <family val="2"/>
    </font>
    <font>
      <sz val="9"/>
      <name val="Arial"/>
      <family val="2"/>
    </font>
    <font>
      <b/>
      <i/>
      <sz val="10"/>
      <name val="Arial"/>
      <family val="2"/>
    </font>
    <font>
      <b/>
      <i/>
      <sz val="9"/>
      <color theme="0" tint="-0.499984740745262"/>
      <name val="Arial"/>
      <family val="2"/>
    </font>
    <font>
      <sz val="11"/>
      <color rgb="FFFF0000"/>
      <name val="Arial"/>
      <family val="2"/>
    </font>
    <font>
      <sz val="11"/>
      <color theme="0"/>
      <name val="Arial"/>
      <family val="2"/>
    </font>
    <font>
      <b/>
      <sz val="11"/>
      <color rgb="FFFF0000"/>
      <name val="Arial"/>
      <family val="2"/>
    </font>
    <font>
      <b/>
      <sz val="10"/>
      <color theme="0"/>
      <name val="Arial"/>
      <family val="2"/>
    </font>
    <font>
      <b/>
      <sz val="10"/>
      <color rgb="FFFFFF00"/>
      <name val="Arial"/>
      <family val="2"/>
    </font>
    <font>
      <b/>
      <sz val="10"/>
      <color rgb="FF0070C0"/>
      <name val="Arial"/>
      <family val="2"/>
    </font>
    <font>
      <b/>
      <u/>
      <sz val="11"/>
      <name val="Arial"/>
      <family val="2"/>
    </font>
    <font>
      <b/>
      <sz val="12"/>
      <color rgb="FFFF0000"/>
      <name val="Arial"/>
      <family val="2"/>
    </font>
    <font>
      <i/>
      <sz val="8"/>
      <color theme="4" tint="-0.499984740745262"/>
      <name val="Arial"/>
      <family val="2"/>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indexed="62"/>
        <bgColor indexed="64"/>
      </patternFill>
    </fill>
    <fill>
      <patternFill patternType="solid">
        <fgColor theme="0"/>
        <bgColor indexed="64"/>
      </patternFill>
    </fill>
    <fill>
      <patternFill patternType="solid">
        <fgColor rgb="FF12487D"/>
        <bgColor indexed="64"/>
      </patternFill>
    </fill>
    <fill>
      <patternFill patternType="solid">
        <fgColor theme="9"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theme="8" tint="-0.249977111117893"/>
        <bgColor indexed="64"/>
      </patternFill>
    </fill>
    <fill>
      <patternFill patternType="solid">
        <fgColor rgb="FF0070C0"/>
        <bgColor indexed="64"/>
      </patternFill>
    </fill>
    <fill>
      <patternFill patternType="solid">
        <fgColor rgb="FFC4BD97"/>
        <bgColor indexed="64"/>
      </patternFill>
    </fill>
    <fill>
      <patternFill patternType="solid">
        <fgColor rgb="FFFCD5B4"/>
        <bgColor indexed="64"/>
      </patternFill>
    </fill>
  </fills>
  <borders count="2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thin">
        <color auto="1"/>
      </left>
      <right/>
      <top/>
      <bottom/>
      <diagonal/>
    </border>
    <border>
      <left style="medium">
        <color auto="1"/>
      </left>
      <right style="medium">
        <color auto="1"/>
      </right>
      <top style="medium">
        <color auto="1"/>
      </top>
      <bottom style="medium">
        <color auto="1"/>
      </bottom>
      <diagonal/>
    </border>
  </borders>
  <cellStyleXfs count="21">
    <xf numFmtId="0" fontId="0" fillId="0" borderId="0"/>
    <xf numFmtId="0" fontId="1" fillId="0" borderId="0"/>
    <xf numFmtId="0" fontId="4" fillId="0" borderId="0"/>
    <xf numFmtId="0" fontId="4" fillId="0" borderId="0"/>
    <xf numFmtId="9" fontId="1" fillId="0" borderId="0" applyFont="0" applyFill="0" applyBorder="0" applyAlignment="0" applyProtection="0"/>
    <xf numFmtId="164" fontId="40" fillId="0" borderId="0" applyFont="0" applyFill="0" applyBorder="0" applyAlignment="0" applyProtection="0"/>
    <xf numFmtId="9" fontId="41" fillId="0" borderId="0" applyFon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180">
    <xf numFmtId="0" fontId="0" fillId="0" borderId="0" xfId="0"/>
    <xf numFmtId="0" fontId="1" fillId="0" borderId="0" xfId="1"/>
    <xf numFmtId="0" fontId="2" fillId="0" borderId="0" xfId="1" applyFont="1"/>
    <xf numFmtId="0" fontId="3" fillId="0" borderId="0" xfId="1" applyFont="1"/>
    <xf numFmtId="3" fontId="4" fillId="2" borderId="1" xfId="2" applyNumberFormat="1" applyFont="1" applyFill="1" applyBorder="1" applyAlignment="1" applyProtection="1">
      <alignment horizontal="center" vertical="center" wrapText="1"/>
      <protection hidden="1"/>
    </xf>
    <xf numFmtId="0" fontId="5" fillId="3" borderId="1" xfId="2" applyFont="1" applyFill="1" applyBorder="1" applyAlignment="1" applyProtection="1">
      <alignment horizontal="left" vertical="center" wrapText="1"/>
      <protection hidden="1"/>
    </xf>
    <xf numFmtId="0" fontId="1" fillId="0" borderId="0" xfId="1" applyProtection="1"/>
    <xf numFmtId="0" fontId="4" fillId="4" borderId="2" xfId="2" applyFont="1" applyFill="1" applyBorder="1" applyAlignment="1" applyProtection="1">
      <alignment vertical="center" wrapText="1"/>
      <protection hidden="1"/>
    </xf>
    <xf numFmtId="0" fontId="4" fillId="4" borderId="3" xfId="2" applyFont="1" applyFill="1" applyBorder="1" applyAlignment="1" applyProtection="1">
      <alignment vertical="center" wrapText="1"/>
      <protection hidden="1"/>
    </xf>
    <xf numFmtId="0" fontId="4" fillId="4" borderId="4" xfId="2" applyFont="1" applyFill="1" applyBorder="1" applyAlignment="1" applyProtection="1">
      <alignment vertical="center" wrapText="1"/>
      <protection hidden="1"/>
    </xf>
    <xf numFmtId="0" fontId="4" fillId="4" borderId="5" xfId="2" applyFont="1" applyFill="1" applyBorder="1" applyAlignment="1" applyProtection="1">
      <alignment vertical="center" wrapText="1"/>
      <protection hidden="1"/>
    </xf>
    <xf numFmtId="3" fontId="6" fillId="2" borderId="1" xfId="1" applyNumberFormat="1" applyFont="1" applyFill="1" applyBorder="1" applyAlignment="1" applyProtection="1">
      <alignment horizontal="center" vertical="center"/>
      <protection hidden="1"/>
    </xf>
    <xf numFmtId="0" fontId="7" fillId="3" borderId="1" xfId="2" applyFont="1" applyFill="1" applyBorder="1" applyAlignment="1" applyProtection="1">
      <alignment horizontal="center" vertical="center" wrapText="1"/>
      <protection hidden="1"/>
    </xf>
    <xf numFmtId="0" fontId="1" fillId="0" borderId="0" xfId="1" applyProtection="1">
      <protection hidden="1"/>
    </xf>
    <xf numFmtId="0" fontId="9" fillId="0"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1" fillId="0" borderId="0" xfId="1" applyAlignment="1">
      <alignment vertical="center"/>
    </xf>
    <xf numFmtId="0" fontId="1" fillId="0" borderId="0" xfId="1" applyBorder="1"/>
    <xf numFmtId="0" fontId="18" fillId="0" borderId="0" xfId="1" applyFont="1" applyFill="1" applyBorder="1" applyAlignment="1" applyProtection="1"/>
    <xf numFmtId="0" fontId="16" fillId="0" borderId="0" xfId="2" applyFont="1" applyFill="1" applyBorder="1" applyAlignment="1" applyProtection="1">
      <alignment vertical="center" wrapText="1"/>
      <protection hidden="1"/>
    </xf>
    <xf numFmtId="0" fontId="20" fillId="0" borderId="0" xfId="1" applyFont="1"/>
    <xf numFmtId="0" fontId="21" fillId="0" borderId="0" xfId="1" applyFont="1" applyFill="1" applyBorder="1" applyAlignment="1" applyProtection="1"/>
    <xf numFmtId="0" fontId="22" fillId="0" borderId="0" xfId="1" applyFont="1" applyBorder="1" applyAlignment="1" applyProtection="1">
      <alignment vertical="center"/>
    </xf>
    <xf numFmtId="0" fontId="23" fillId="0" borderId="0" xfId="1" applyFont="1" applyBorder="1" applyAlignment="1" applyProtection="1">
      <alignment vertical="center"/>
    </xf>
    <xf numFmtId="0" fontId="24" fillId="0" borderId="0" xfId="1" applyFont="1"/>
    <xf numFmtId="0" fontId="25" fillId="0" borderId="0" xfId="2" applyFont="1" applyProtection="1"/>
    <xf numFmtId="0" fontId="26" fillId="3" borderId="8" xfId="2" applyFont="1" applyFill="1" applyBorder="1" applyAlignment="1" applyProtection="1">
      <alignment horizontal="left" vertical="top" wrapText="1"/>
      <protection hidden="1"/>
    </xf>
    <xf numFmtId="0" fontId="4" fillId="0" borderId="0" xfId="2" applyProtection="1"/>
    <xf numFmtId="0" fontId="8" fillId="3" borderId="8" xfId="2" applyFont="1" applyFill="1" applyBorder="1" applyAlignment="1" applyProtection="1">
      <alignment horizontal="left" vertical="center" wrapText="1"/>
      <protection hidden="1"/>
    </xf>
    <xf numFmtId="0" fontId="27" fillId="0" borderId="1" xfId="2" applyFont="1" applyFill="1" applyBorder="1" applyAlignment="1" applyProtection="1">
      <alignment horizontal="center" vertical="center" wrapText="1"/>
      <protection hidden="1"/>
    </xf>
    <xf numFmtId="0" fontId="28" fillId="4" borderId="3" xfId="2" applyFont="1" applyFill="1" applyBorder="1" applyAlignment="1" applyProtection="1">
      <alignment vertical="center" wrapText="1"/>
      <protection hidden="1"/>
    </xf>
    <xf numFmtId="0" fontId="28" fillId="4" borderId="2" xfId="2" applyFont="1" applyFill="1" applyBorder="1" applyAlignment="1" applyProtection="1">
      <alignment vertical="center" wrapText="1"/>
      <protection hidden="1"/>
    </xf>
    <xf numFmtId="0" fontId="4" fillId="0" borderId="0" xfId="2" applyFont="1" applyFill="1" applyProtection="1"/>
    <xf numFmtId="0" fontId="30" fillId="0" borderId="1" xfId="2" applyFont="1" applyFill="1" applyBorder="1" applyAlignment="1" applyProtection="1">
      <alignment horizontal="left" vertical="center" wrapText="1"/>
      <protection hidden="1"/>
    </xf>
    <xf numFmtId="0" fontId="7" fillId="3" borderId="1" xfId="2" applyFont="1" applyFill="1" applyBorder="1" applyAlignment="1" applyProtection="1">
      <alignment horizontal="left" vertical="center" wrapText="1"/>
      <protection hidden="1"/>
    </xf>
    <xf numFmtId="3" fontId="4" fillId="2" borderId="1" xfId="2" applyNumberFormat="1" applyFont="1" applyFill="1" applyBorder="1" applyAlignment="1" applyProtection="1">
      <alignment horizontal="center" vertical="center"/>
      <protection hidden="1"/>
    </xf>
    <xf numFmtId="0" fontId="28" fillId="4" borderId="3" xfId="2" applyFont="1" applyFill="1" applyBorder="1" applyAlignment="1" applyProtection="1">
      <alignment horizontal="center" vertical="center" wrapText="1"/>
      <protection hidden="1"/>
    </xf>
    <xf numFmtId="0" fontId="28" fillId="4" borderId="2" xfId="2" applyFont="1" applyFill="1" applyBorder="1" applyAlignment="1" applyProtection="1">
      <alignment horizontal="center" vertical="center" wrapText="1"/>
      <protection hidden="1"/>
    </xf>
    <xf numFmtId="0" fontId="4" fillId="0" borderId="0" xfId="2" applyFont="1" applyProtection="1"/>
    <xf numFmtId="3" fontId="4" fillId="2" borderId="8" xfId="2" applyNumberFormat="1" applyFont="1" applyFill="1" applyBorder="1" applyAlignment="1" applyProtection="1">
      <alignment horizontal="center" vertical="center" wrapText="1"/>
      <protection hidden="1"/>
    </xf>
    <xf numFmtId="9" fontId="0" fillId="0" borderId="0" xfId="4" applyFont="1"/>
    <xf numFmtId="0" fontId="6" fillId="0" borderId="0" xfId="0" applyFont="1"/>
    <xf numFmtId="0" fontId="1" fillId="0" borderId="0" xfId="1" applyAlignment="1">
      <alignment vertical="top"/>
    </xf>
    <xf numFmtId="0" fontId="1" fillId="0" borderId="0" xfId="1" applyFill="1" applyAlignment="1">
      <alignment vertical="top"/>
    </xf>
    <xf numFmtId="0" fontId="1" fillId="5" borderId="0" xfId="1" applyFill="1" applyAlignment="1">
      <alignment vertical="top"/>
    </xf>
    <xf numFmtId="0" fontId="1" fillId="0" borderId="0" xfId="1" applyFont="1" applyAlignment="1">
      <alignment vertical="top"/>
    </xf>
    <xf numFmtId="0" fontId="15" fillId="10" borderId="1" xfId="1" applyFont="1" applyFill="1" applyBorder="1" applyAlignment="1" applyProtection="1">
      <alignment horizontal="left" vertical="top"/>
    </xf>
    <xf numFmtId="0" fontId="34" fillId="11" borderId="1" xfId="1" applyFont="1" applyFill="1" applyBorder="1" applyAlignment="1" applyProtection="1">
      <alignment horizontal="left" vertical="top"/>
    </xf>
    <xf numFmtId="0" fontId="35" fillId="8" borderId="1" xfId="1" applyFont="1" applyFill="1" applyBorder="1" applyAlignment="1" applyProtection="1">
      <alignment horizontal="left" vertical="top"/>
    </xf>
    <xf numFmtId="0" fontId="36" fillId="8" borderId="1" xfId="1" applyFont="1" applyFill="1" applyBorder="1" applyAlignment="1" applyProtection="1">
      <alignment horizontal="left" vertical="top"/>
    </xf>
    <xf numFmtId="0" fontId="6" fillId="0" borderId="0" xfId="1" applyFont="1" applyAlignment="1" applyProtection="1">
      <alignment horizontal="left" vertical="top"/>
    </xf>
    <xf numFmtId="0" fontId="6" fillId="0" borderId="0" xfId="1" applyFont="1" applyFill="1" applyAlignment="1">
      <alignment vertical="top"/>
    </xf>
    <xf numFmtId="0" fontId="6" fillId="0" borderId="0" xfId="1" applyFont="1" applyAlignment="1">
      <alignment vertical="top"/>
    </xf>
    <xf numFmtId="0" fontId="6" fillId="0" borderId="0" xfId="1" applyFont="1" applyFill="1" applyAlignment="1">
      <alignment vertical="top" wrapText="1"/>
    </xf>
    <xf numFmtId="0" fontId="6" fillId="0" borderId="0" xfId="1" applyFont="1" applyFill="1" applyAlignment="1"/>
    <xf numFmtId="0" fontId="3" fillId="9" borderId="0" xfId="0" applyFont="1" applyFill="1" applyBorder="1" applyAlignment="1" applyProtection="1">
      <alignment horizontal="center" vertical="center" wrapText="1"/>
    </xf>
    <xf numFmtId="0" fontId="19" fillId="9" borderId="0" xfId="0" applyFont="1" applyFill="1" applyBorder="1" applyAlignment="1" applyProtection="1">
      <alignment horizontal="center" vertical="center" wrapText="1"/>
    </xf>
    <xf numFmtId="0" fontId="31" fillId="0" borderId="0" xfId="1" applyFont="1" applyFill="1" applyBorder="1" applyAlignment="1">
      <alignment horizontal="center"/>
    </xf>
    <xf numFmtId="0" fontId="33" fillId="0" borderId="0" xfId="1" applyFont="1" applyFill="1" applyBorder="1" applyAlignment="1">
      <alignment vertical="center"/>
    </xf>
    <xf numFmtId="0" fontId="1" fillId="0" borderId="0" xfId="1" applyAlignment="1">
      <alignment horizontal="left"/>
    </xf>
    <xf numFmtId="0" fontId="38" fillId="0" borderId="0" xfId="1" applyFont="1" applyFill="1" applyBorder="1" applyAlignment="1">
      <alignment horizontal="center" vertical="center" wrapText="1"/>
    </xf>
    <xf numFmtId="0" fontId="39" fillId="3" borderId="8" xfId="2" applyFont="1" applyFill="1" applyBorder="1" applyAlignment="1" applyProtection="1">
      <alignment horizontal="left" vertical="top" wrapText="1"/>
      <protection hidden="1"/>
    </xf>
    <xf numFmtId="0" fontId="15" fillId="10" borderId="2" xfId="1" applyFont="1" applyFill="1" applyBorder="1" applyAlignment="1" applyProtection="1">
      <alignment horizontal="left" vertical="top"/>
    </xf>
    <xf numFmtId="0" fontId="6" fillId="0" borderId="0" xfId="1" applyFont="1" applyFill="1" applyBorder="1" applyAlignment="1" applyProtection="1">
      <alignment horizontal="left" vertical="top"/>
    </xf>
    <xf numFmtId="0" fontId="30" fillId="5" borderId="6" xfId="2" applyFont="1" applyFill="1" applyBorder="1" applyAlignment="1" applyProtection="1">
      <alignment horizontal="left" vertical="center" wrapText="1"/>
      <protection hidden="1"/>
    </xf>
    <xf numFmtId="4" fontId="29" fillId="0" borderId="1" xfId="2" applyNumberFormat="1" applyFont="1" applyFill="1" applyBorder="1" applyAlignment="1" applyProtection="1">
      <alignment horizontal="center" vertical="center" wrapText="1"/>
      <protection locked="0"/>
    </xf>
    <xf numFmtId="3" fontId="4" fillId="0" borderId="1" xfId="2" applyNumberFormat="1" applyFont="1" applyFill="1" applyBorder="1" applyAlignment="1" applyProtection="1">
      <alignment horizontal="center" vertical="center" wrapText="1"/>
      <protection locked="0"/>
    </xf>
    <xf numFmtId="3" fontId="6" fillId="0" borderId="6" xfId="1" applyNumberFormat="1" applyFont="1" applyBorder="1" applyAlignment="1" applyProtection="1">
      <alignment horizontal="center" vertical="center"/>
      <protection locked="0"/>
    </xf>
    <xf numFmtId="2" fontId="29" fillId="0" borderId="1" xfId="2" applyNumberFormat="1" applyFont="1" applyFill="1" applyBorder="1" applyAlignment="1" applyProtection="1">
      <alignment horizontal="center" vertical="center" wrapText="1"/>
      <protection locked="0"/>
    </xf>
    <xf numFmtId="9" fontId="4" fillId="0" borderId="1" xfId="2" applyNumberFormat="1" applyFont="1" applyFill="1" applyBorder="1" applyAlignment="1" applyProtection="1">
      <alignment horizontal="center" vertical="center" wrapText="1"/>
      <protection locked="0"/>
    </xf>
    <xf numFmtId="3" fontId="6" fillId="0" borderId="1" xfId="1" applyNumberFormat="1" applyFont="1" applyFill="1" applyBorder="1" applyAlignment="1" applyProtection="1">
      <alignment horizontal="center" vertical="center"/>
      <protection locked="0"/>
    </xf>
    <xf numFmtId="0" fontId="3" fillId="0" borderId="0" xfId="1" applyFont="1" applyProtection="1">
      <protection hidden="1"/>
    </xf>
    <xf numFmtId="0" fontId="2" fillId="0" borderId="0" xfId="1" applyFont="1" applyProtection="1">
      <protection hidden="1"/>
    </xf>
    <xf numFmtId="0" fontId="1" fillId="0" borderId="1" xfId="1" applyFill="1" applyBorder="1" applyAlignment="1" applyProtection="1">
      <alignment horizontal="center" vertical="center"/>
      <protection locked="0" hidden="1"/>
    </xf>
    <xf numFmtId="0" fontId="12" fillId="0" borderId="23" xfId="1" applyFont="1" applyBorder="1" applyAlignment="1" applyProtection="1">
      <alignment vertical="center"/>
      <protection locked="0"/>
    </xf>
    <xf numFmtId="0" fontId="1" fillId="0" borderId="1" xfId="1" applyFill="1" applyBorder="1" applyAlignment="1" applyProtection="1">
      <alignment horizontal="center" vertical="center" wrapText="1"/>
      <protection locked="0" hidden="1"/>
    </xf>
    <xf numFmtId="0" fontId="5" fillId="3" borderId="1" xfId="2" applyFont="1" applyFill="1" applyBorder="1" applyAlignment="1" applyProtection="1">
      <alignment horizontal="left" vertical="center" wrapText="1"/>
      <protection locked="0"/>
    </xf>
    <xf numFmtId="0" fontId="7" fillId="3" borderId="1" xfId="2" applyFont="1" applyFill="1" applyBorder="1" applyAlignment="1" applyProtection="1">
      <alignment horizontal="center" vertical="center" wrapText="1"/>
      <protection hidden="1"/>
    </xf>
    <xf numFmtId="0" fontId="38" fillId="5" borderId="0" xfId="2" applyFont="1" applyFill="1" applyBorder="1" applyAlignment="1" applyProtection="1">
      <alignment horizontal="center" vertical="center" wrapText="1"/>
      <protection hidden="1"/>
    </xf>
    <xf numFmtId="0" fontId="1" fillId="5" borderId="0" xfId="1" applyFill="1"/>
    <xf numFmtId="0" fontId="17" fillId="3" borderId="1" xfId="1" applyFont="1" applyFill="1" applyBorder="1" applyAlignment="1" applyProtection="1">
      <alignment horizontal="left" vertical="center" wrapText="1"/>
      <protection hidden="1"/>
    </xf>
    <xf numFmtId="3" fontId="17" fillId="3" borderId="1" xfId="3" applyNumberFormat="1" applyFont="1" applyFill="1" applyBorder="1" applyAlignment="1" applyProtection="1">
      <alignment horizontal="left" vertical="center" wrapText="1"/>
      <protection hidden="1"/>
    </xf>
    <xf numFmtId="0" fontId="17" fillId="3" borderId="5" xfId="1" applyFont="1" applyFill="1" applyBorder="1" applyAlignment="1" applyProtection="1">
      <alignment horizontal="left" vertical="center" wrapText="1"/>
      <protection hidden="1"/>
    </xf>
    <xf numFmtId="3" fontId="17" fillId="3" borderId="5" xfId="3" applyNumberFormat="1" applyFont="1" applyFill="1" applyBorder="1" applyAlignment="1" applyProtection="1">
      <alignment horizontal="left" vertical="center" wrapText="1"/>
      <protection hidden="1"/>
    </xf>
    <xf numFmtId="3" fontId="17" fillId="3" borderId="7" xfId="3" applyNumberFormat="1" applyFont="1" applyFill="1" applyBorder="1" applyAlignment="1" applyProtection="1">
      <alignment horizontal="left" vertical="center" wrapText="1"/>
      <protection hidden="1"/>
    </xf>
    <xf numFmtId="0" fontId="38" fillId="5" borderId="0" xfId="1" applyFont="1" applyFill="1" applyBorder="1" applyAlignment="1" applyProtection="1">
      <alignment horizontal="center" vertical="center"/>
      <protection hidden="1"/>
    </xf>
    <xf numFmtId="0" fontId="32" fillId="0" borderId="0" xfId="1" applyFont="1" applyProtection="1">
      <protection hidden="1"/>
    </xf>
    <xf numFmtId="9" fontId="0" fillId="0" borderId="0" xfId="6" applyFont="1" applyProtection="1">
      <protection locked="0"/>
    </xf>
    <xf numFmtId="0" fontId="6" fillId="0" borderId="1" xfId="1" applyFont="1" applyFill="1" applyBorder="1" applyAlignment="1" applyProtection="1">
      <alignment horizontal="left" vertical="center" wrapText="1"/>
      <protection hidden="1"/>
    </xf>
    <xf numFmtId="0" fontId="4" fillId="0" borderId="1" xfId="1" applyFont="1" applyFill="1" applyBorder="1" applyAlignment="1" applyProtection="1">
      <alignment horizontal="left" vertical="center" wrapText="1"/>
      <protection hidden="1"/>
    </xf>
    <xf numFmtId="3" fontId="7" fillId="13" borderId="7" xfId="3" applyNumberFormat="1" applyFont="1" applyFill="1" applyBorder="1" applyAlignment="1" applyProtection="1">
      <alignment horizontal="left" vertical="center" wrapText="1"/>
      <protection hidden="1"/>
    </xf>
    <xf numFmtId="3" fontId="7" fillId="13" borderId="3" xfId="3" applyNumberFormat="1" applyFont="1" applyFill="1" applyBorder="1" applyAlignment="1" applyProtection="1">
      <alignment horizontal="left" vertical="center" wrapText="1"/>
      <protection hidden="1"/>
    </xf>
    <xf numFmtId="3" fontId="7" fillId="13" borderId="2" xfId="3" applyNumberFormat="1" applyFont="1" applyFill="1" applyBorder="1" applyAlignment="1" applyProtection="1">
      <alignment horizontal="left" vertical="center" wrapText="1"/>
      <protection hidden="1"/>
    </xf>
    <xf numFmtId="3" fontId="16" fillId="2" borderId="1" xfId="3" applyNumberFormat="1" applyFont="1" applyFill="1" applyBorder="1" applyAlignment="1" applyProtection="1">
      <alignment horizontal="center" vertical="center" wrapText="1"/>
      <protection hidden="1"/>
    </xf>
    <xf numFmtId="3" fontId="16" fillId="2" borderId="6" xfId="3" applyNumberFormat="1" applyFont="1" applyFill="1" applyBorder="1" applyAlignment="1" applyProtection="1">
      <alignment horizontal="center" vertical="center" wrapText="1"/>
      <protection hidden="1"/>
    </xf>
    <xf numFmtId="3" fontId="16" fillId="2" borderId="22" xfId="3" applyNumberFormat="1" applyFont="1" applyFill="1" applyBorder="1" applyAlignment="1" applyProtection="1">
      <alignment horizontal="center" vertical="center" wrapText="1"/>
      <protection hidden="1"/>
    </xf>
    <xf numFmtId="3" fontId="16" fillId="2" borderId="0" xfId="3" applyNumberFormat="1" applyFont="1" applyFill="1" applyBorder="1" applyAlignment="1" applyProtection="1">
      <alignment horizontal="center" vertical="center" wrapText="1"/>
      <protection hidden="1"/>
    </xf>
    <xf numFmtId="0" fontId="4" fillId="5" borderId="1" xfId="2" applyFont="1" applyFill="1" applyBorder="1" applyAlignment="1" applyProtection="1">
      <alignment horizontal="left" vertical="center" wrapText="1"/>
      <protection hidden="1"/>
    </xf>
    <xf numFmtId="3" fontId="14" fillId="12" borderId="7" xfId="3" applyNumberFormat="1" applyFont="1" applyFill="1" applyBorder="1" applyAlignment="1" applyProtection="1">
      <alignment horizontal="left" vertical="center" wrapText="1"/>
      <protection hidden="1"/>
    </xf>
    <xf numFmtId="3" fontId="14" fillId="12" borderId="3" xfId="3" applyNumberFormat="1" applyFont="1" applyFill="1" applyBorder="1" applyAlignment="1" applyProtection="1">
      <alignment horizontal="left" vertical="center" wrapText="1"/>
      <protection hidden="1"/>
    </xf>
    <xf numFmtId="3" fontId="14" fillId="12" borderId="2" xfId="3" applyNumberFormat="1" applyFont="1" applyFill="1" applyBorder="1" applyAlignment="1" applyProtection="1">
      <alignment horizontal="left" vertical="center" wrapText="1"/>
      <protection hidden="1"/>
    </xf>
    <xf numFmtId="0" fontId="16" fillId="5" borderId="19" xfId="0" applyFont="1" applyFill="1" applyBorder="1" applyAlignment="1" applyProtection="1">
      <alignment horizontal="left" vertical="center" wrapText="1"/>
    </xf>
    <xf numFmtId="0" fontId="16" fillId="5" borderId="20" xfId="0" applyFont="1" applyFill="1" applyBorder="1" applyAlignment="1" applyProtection="1">
      <alignment horizontal="left" vertical="center" wrapText="1"/>
    </xf>
    <xf numFmtId="0" fontId="16" fillId="5" borderId="17" xfId="0" applyFont="1" applyFill="1" applyBorder="1" applyAlignment="1" applyProtection="1">
      <alignment horizontal="left" vertical="center" wrapText="1"/>
    </xf>
    <xf numFmtId="0" fontId="16" fillId="5" borderId="18" xfId="0" applyFont="1" applyFill="1" applyBorder="1" applyAlignment="1" applyProtection="1">
      <alignment horizontal="left" vertical="center" wrapText="1"/>
    </xf>
    <xf numFmtId="0" fontId="13" fillId="3" borderId="13" xfId="2" applyFont="1" applyFill="1" applyBorder="1" applyAlignment="1" applyProtection="1">
      <alignment horizontal="left" vertical="center" wrapText="1"/>
      <protection hidden="1"/>
    </xf>
    <xf numFmtId="0" fontId="13" fillId="3" borderId="22" xfId="2" applyFont="1" applyFill="1" applyBorder="1" applyAlignment="1" applyProtection="1">
      <alignment horizontal="left" vertical="center" wrapText="1"/>
      <protection hidden="1"/>
    </xf>
    <xf numFmtId="0" fontId="13" fillId="3" borderId="5" xfId="2" applyFont="1" applyFill="1" applyBorder="1" applyAlignment="1" applyProtection="1">
      <alignment horizontal="left" vertical="center" wrapText="1"/>
      <protection hidden="1"/>
    </xf>
    <xf numFmtId="0" fontId="14" fillId="5" borderId="13" xfId="2" applyFont="1" applyFill="1" applyBorder="1" applyAlignment="1" applyProtection="1">
      <alignment horizontal="left" vertical="center" wrapText="1"/>
      <protection hidden="1"/>
    </xf>
    <xf numFmtId="0" fontId="14" fillId="5" borderId="11" xfId="2" applyFont="1" applyFill="1" applyBorder="1" applyAlignment="1" applyProtection="1">
      <alignment horizontal="left" vertical="center" wrapText="1"/>
      <protection hidden="1"/>
    </xf>
    <xf numFmtId="0" fontId="4" fillId="5" borderId="22" xfId="2" applyFont="1" applyFill="1" applyBorder="1" applyAlignment="1" applyProtection="1">
      <alignment horizontal="left" vertical="center" wrapText="1"/>
      <protection hidden="1"/>
    </xf>
    <xf numFmtId="0" fontId="4" fillId="5" borderId="14" xfId="2" applyFont="1" applyFill="1" applyBorder="1" applyAlignment="1" applyProtection="1">
      <alignment horizontal="left" vertical="center" wrapText="1"/>
      <protection hidden="1"/>
    </xf>
    <xf numFmtId="0" fontId="4" fillId="5" borderId="5" xfId="2" applyFont="1" applyFill="1" applyBorder="1" applyAlignment="1" applyProtection="1">
      <alignment horizontal="left" vertical="center" wrapText="1"/>
      <protection hidden="1"/>
    </xf>
    <xf numFmtId="0" fontId="4" fillId="5" borderId="9" xfId="2" applyFont="1" applyFill="1" applyBorder="1" applyAlignment="1" applyProtection="1">
      <alignment horizontal="left" vertical="center" wrapText="1"/>
      <protection hidden="1"/>
    </xf>
    <xf numFmtId="0" fontId="18" fillId="6" borderId="21" xfId="1" applyFont="1" applyFill="1" applyBorder="1" applyAlignment="1" applyProtection="1">
      <alignment horizontal="center"/>
    </xf>
    <xf numFmtId="0" fontId="19" fillId="0" borderId="1" xfId="1" applyFont="1" applyFill="1" applyBorder="1" applyAlignment="1" applyProtection="1">
      <alignment horizontal="center" vertical="center"/>
      <protection locked="0" hidden="1"/>
    </xf>
    <xf numFmtId="0" fontId="1" fillId="0" borderId="1" xfId="1" applyFill="1" applyBorder="1" applyAlignment="1" applyProtection="1">
      <alignment horizontal="center" vertical="center"/>
      <protection locked="0" hidden="1"/>
    </xf>
    <xf numFmtId="0" fontId="19" fillId="0" borderId="7" xfId="1" applyFont="1" applyFill="1" applyBorder="1" applyAlignment="1" applyProtection="1">
      <alignment horizontal="center" vertical="center"/>
      <protection locked="0" hidden="1"/>
    </xf>
    <xf numFmtId="0" fontId="19" fillId="0" borderId="2" xfId="1" applyFont="1" applyFill="1" applyBorder="1" applyAlignment="1" applyProtection="1">
      <alignment horizontal="center" vertical="center"/>
      <protection locked="0" hidden="1"/>
    </xf>
    <xf numFmtId="0" fontId="16" fillId="5" borderId="15" xfId="0" applyFont="1" applyFill="1" applyBorder="1" applyAlignment="1" applyProtection="1">
      <alignment horizontal="left" vertical="center" wrapText="1"/>
    </xf>
    <xf numFmtId="0" fontId="16" fillId="5" borderId="16" xfId="0" applyFont="1" applyFill="1" applyBorder="1" applyAlignment="1" applyProtection="1">
      <alignment horizontal="left" vertical="center" wrapText="1"/>
    </xf>
    <xf numFmtId="0" fontId="21" fillId="7" borderId="7" xfId="1" applyFont="1" applyFill="1" applyBorder="1" applyAlignment="1" applyProtection="1">
      <alignment horizontal="center" vertical="center"/>
      <protection hidden="1"/>
    </xf>
    <xf numFmtId="0" fontId="21" fillId="7" borderId="3" xfId="1" applyFont="1" applyFill="1" applyBorder="1" applyAlignment="1" applyProtection="1">
      <alignment horizontal="center" vertical="center"/>
      <protection hidden="1"/>
    </xf>
    <xf numFmtId="0" fontId="21" fillId="7" borderId="2" xfId="1" applyFont="1" applyFill="1" applyBorder="1" applyAlignment="1" applyProtection="1">
      <alignment horizontal="center" vertical="center"/>
      <protection hidden="1"/>
    </xf>
    <xf numFmtId="0" fontId="7" fillId="3" borderId="7" xfId="2" applyFont="1" applyFill="1" applyBorder="1" applyAlignment="1" applyProtection="1">
      <alignment horizontal="left" vertical="center" wrapText="1"/>
      <protection hidden="1"/>
    </xf>
    <xf numFmtId="0" fontId="7" fillId="3" borderId="3" xfId="2" applyFont="1" applyFill="1" applyBorder="1" applyAlignment="1" applyProtection="1">
      <alignment horizontal="left" vertical="center" wrapText="1"/>
      <protection hidden="1"/>
    </xf>
    <xf numFmtId="0" fontId="7" fillId="3" borderId="2" xfId="2" applyFont="1" applyFill="1" applyBorder="1" applyAlignment="1" applyProtection="1">
      <alignment horizontal="left" vertical="center" wrapText="1"/>
      <protection hidden="1"/>
    </xf>
    <xf numFmtId="49" fontId="5" fillId="3" borderId="7" xfId="2" applyNumberFormat="1" applyFont="1" applyFill="1" applyBorder="1" applyAlignment="1" applyProtection="1">
      <alignment horizontal="center" vertical="center" wrapText="1"/>
      <protection hidden="1"/>
    </xf>
    <xf numFmtId="49" fontId="2" fillId="3" borderId="3" xfId="1" applyNumberFormat="1" applyFont="1" applyFill="1" applyBorder="1" applyAlignment="1" applyProtection="1">
      <alignment horizontal="center" vertical="center" wrapText="1"/>
      <protection hidden="1"/>
    </xf>
    <xf numFmtId="49" fontId="2" fillId="3" borderId="2" xfId="1" applyNumberFormat="1" applyFont="1" applyFill="1" applyBorder="1" applyAlignment="1" applyProtection="1">
      <alignment horizontal="center" vertical="center" wrapText="1"/>
      <protection hidden="1"/>
    </xf>
    <xf numFmtId="49" fontId="28" fillId="0" borderId="7" xfId="2" applyNumberFormat="1" applyFont="1" applyFill="1" applyBorder="1" applyAlignment="1" applyProtection="1">
      <alignment horizontal="center" vertical="center" wrapText="1"/>
      <protection locked="0"/>
    </xf>
    <xf numFmtId="49" fontId="28" fillId="0" borderId="3" xfId="2" applyNumberFormat="1" applyFont="1" applyFill="1" applyBorder="1" applyAlignment="1" applyProtection="1">
      <alignment horizontal="center" vertical="center" wrapText="1"/>
      <protection locked="0"/>
    </xf>
    <xf numFmtId="49" fontId="28" fillId="0" borderId="2" xfId="2" applyNumberFormat="1" applyFont="1" applyFill="1" applyBorder="1" applyAlignment="1" applyProtection="1">
      <alignment horizontal="center" vertical="center" wrapText="1"/>
      <protection locked="0"/>
    </xf>
    <xf numFmtId="49" fontId="28" fillId="3" borderId="7" xfId="2" applyNumberFormat="1" applyFont="1" applyFill="1" applyBorder="1" applyAlignment="1" applyProtection="1">
      <alignment horizontal="center" vertical="center" wrapText="1"/>
      <protection hidden="1"/>
    </xf>
    <xf numFmtId="49" fontId="28" fillId="3" borderId="3" xfId="2" applyNumberFormat="1" applyFont="1" applyFill="1" applyBorder="1" applyAlignment="1" applyProtection="1">
      <alignment horizontal="center" vertical="center" wrapText="1"/>
      <protection hidden="1"/>
    </xf>
    <xf numFmtId="49" fontId="28" fillId="3" borderId="2" xfId="2" applyNumberFormat="1" applyFont="1" applyFill="1" applyBorder="1" applyAlignment="1" applyProtection="1">
      <alignment horizontal="center" vertical="center" wrapText="1"/>
      <protection hidden="1"/>
    </xf>
    <xf numFmtId="49" fontId="5" fillId="3" borderId="3" xfId="2" applyNumberFormat="1" applyFont="1" applyFill="1" applyBorder="1" applyAlignment="1" applyProtection="1">
      <alignment horizontal="center" vertical="center" wrapText="1"/>
      <protection hidden="1"/>
    </xf>
    <xf numFmtId="49" fontId="5" fillId="3" borderId="2" xfId="2" applyNumberFormat="1" applyFont="1" applyFill="1" applyBorder="1" applyAlignment="1" applyProtection="1">
      <alignment horizontal="center" vertical="center" wrapText="1"/>
      <protection hidden="1"/>
    </xf>
    <xf numFmtId="0" fontId="7" fillId="3" borderId="7" xfId="2" applyFont="1" applyFill="1" applyBorder="1" applyAlignment="1" applyProtection="1">
      <alignment horizontal="center" vertical="center" wrapText="1"/>
      <protection hidden="1"/>
    </xf>
    <xf numFmtId="0" fontId="7" fillId="3" borderId="3" xfId="2" applyFont="1" applyFill="1" applyBorder="1" applyAlignment="1" applyProtection="1">
      <alignment horizontal="center" vertical="center" wrapText="1"/>
      <protection hidden="1"/>
    </xf>
    <xf numFmtId="0" fontId="7" fillId="3" borderId="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7" fillId="3" borderId="12" xfId="2" applyFont="1" applyFill="1" applyBorder="1" applyAlignment="1" applyProtection="1">
      <alignment horizontal="center" vertical="center" wrapText="1"/>
      <protection hidden="1"/>
    </xf>
    <xf numFmtId="0" fontId="7" fillId="3" borderId="11" xfId="2" applyFont="1" applyFill="1" applyBorder="1" applyAlignment="1" applyProtection="1">
      <alignment horizontal="center" vertical="center" wrapText="1"/>
      <protection hidden="1"/>
    </xf>
    <xf numFmtId="0" fontId="7" fillId="3" borderId="5" xfId="2" applyFont="1" applyFill="1" applyBorder="1" applyAlignment="1" applyProtection="1">
      <alignment horizontal="center" vertical="center" wrapText="1"/>
      <protection hidden="1"/>
    </xf>
    <xf numFmtId="0" fontId="7" fillId="3" borderId="4" xfId="2" applyFont="1" applyFill="1" applyBorder="1" applyAlignment="1" applyProtection="1">
      <alignment horizontal="center" vertical="center" wrapText="1"/>
      <protection hidden="1"/>
    </xf>
    <xf numFmtId="0" fontId="7" fillId="3" borderId="9" xfId="2" applyFont="1" applyFill="1" applyBorder="1" applyAlignment="1" applyProtection="1">
      <alignment horizontal="center" vertical="center" wrapText="1"/>
      <protection hidden="1"/>
    </xf>
    <xf numFmtId="0" fontId="11" fillId="2" borderId="13" xfId="2" applyFont="1" applyFill="1" applyBorder="1" applyAlignment="1" applyProtection="1">
      <alignment horizontal="left" vertical="center" wrapText="1"/>
      <protection hidden="1"/>
    </xf>
    <xf numFmtId="0" fontId="11" fillId="2" borderId="12" xfId="2" applyFont="1" applyFill="1" applyBorder="1" applyAlignment="1" applyProtection="1">
      <alignment horizontal="left" vertical="center" wrapText="1"/>
      <protection hidden="1"/>
    </xf>
    <xf numFmtId="0" fontId="11" fillId="2" borderId="11" xfId="2" applyFont="1" applyFill="1" applyBorder="1" applyAlignment="1" applyProtection="1">
      <alignment horizontal="left" vertical="center" wrapText="1"/>
      <protection hidden="1"/>
    </xf>
    <xf numFmtId="0" fontId="11" fillId="2" borderId="5" xfId="2" applyFont="1" applyFill="1" applyBorder="1" applyAlignment="1" applyProtection="1">
      <alignment horizontal="left" vertical="center" wrapText="1"/>
      <protection hidden="1"/>
    </xf>
    <xf numFmtId="0" fontId="11" fillId="2" borderId="4" xfId="2" applyFont="1" applyFill="1" applyBorder="1" applyAlignment="1" applyProtection="1">
      <alignment horizontal="left" vertical="center" wrapText="1"/>
      <protection hidden="1"/>
    </xf>
    <xf numFmtId="0" fontId="11" fillId="2" borderId="9" xfId="2" applyFont="1" applyFill="1" applyBorder="1" applyAlignment="1" applyProtection="1">
      <alignment horizontal="left" vertical="center" wrapText="1"/>
      <protection hidden="1"/>
    </xf>
    <xf numFmtId="0" fontId="9" fillId="0" borderId="7" xfId="2" applyFont="1" applyFill="1" applyBorder="1" applyAlignment="1" applyProtection="1">
      <alignment horizontal="center" vertical="center" wrapText="1"/>
      <protection hidden="1"/>
    </xf>
    <xf numFmtId="0" fontId="9" fillId="0" borderId="2" xfId="2" applyFont="1" applyFill="1" applyBorder="1" applyAlignment="1" applyProtection="1">
      <alignment horizontal="center" vertical="center" wrapText="1"/>
      <protection hidden="1"/>
    </xf>
    <xf numFmtId="0" fontId="10" fillId="2" borderId="8" xfId="2" applyFont="1" applyFill="1" applyBorder="1" applyAlignment="1" applyProtection="1">
      <alignment horizontal="center" vertical="center" wrapText="1"/>
      <protection hidden="1"/>
    </xf>
    <xf numFmtId="0" fontId="10" fillId="2" borderId="6" xfId="2" applyFont="1" applyFill="1" applyBorder="1" applyAlignment="1" applyProtection="1">
      <alignment horizontal="center" vertical="center" wrapText="1"/>
      <protection hidden="1"/>
    </xf>
    <xf numFmtId="0" fontId="9" fillId="0" borderId="10" xfId="2" applyFont="1" applyFill="1" applyBorder="1" applyAlignment="1" applyProtection="1">
      <alignment horizontal="center" vertical="center" wrapText="1"/>
      <protection hidden="1"/>
    </xf>
    <xf numFmtId="0" fontId="9" fillId="0" borderId="6" xfId="2" applyFont="1" applyFill="1" applyBorder="1" applyAlignment="1" applyProtection="1">
      <alignment horizontal="center" vertical="center" wrapText="1"/>
      <protection hidden="1"/>
    </xf>
    <xf numFmtId="0" fontId="10" fillId="2" borderId="7" xfId="2" applyFont="1" applyFill="1" applyBorder="1" applyAlignment="1" applyProtection="1">
      <alignment horizontal="left" vertical="center" wrapText="1"/>
      <protection hidden="1"/>
    </xf>
    <xf numFmtId="0" fontId="10" fillId="2" borderId="3" xfId="2" applyFont="1" applyFill="1" applyBorder="1" applyAlignment="1" applyProtection="1">
      <alignment horizontal="left" vertical="center" wrapText="1"/>
      <protection hidden="1"/>
    </xf>
    <xf numFmtId="0" fontId="10" fillId="2" borderId="2" xfId="2" applyFont="1" applyFill="1" applyBorder="1" applyAlignment="1" applyProtection="1">
      <alignment horizontal="left" vertical="center" wrapText="1"/>
      <protection hidden="1"/>
    </xf>
    <xf numFmtId="0" fontId="2" fillId="0" borderId="1" xfId="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wrapText="1"/>
      <protection locked="0"/>
    </xf>
    <xf numFmtId="49" fontId="2" fillId="0" borderId="3" xfId="1" applyNumberFormat="1" applyFont="1" applyFill="1" applyBorder="1" applyAlignment="1" applyProtection="1">
      <alignment horizontal="center" vertical="center" wrapText="1"/>
      <protection locked="0"/>
    </xf>
    <xf numFmtId="49" fontId="2" fillId="0" borderId="2" xfId="1" applyNumberFormat="1" applyFont="1" applyFill="1" applyBorder="1" applyAlignment="1" applyProtection="1">
      <alignment horizontal="center" vertical="center" wrapText="1"/>
      <protection locked="0"/>
    </xf>
    <xf numFmtId="49" fontId="2" fillId="3" borderId="7" xfId="1" applyNumberFormat="1" applyFont="1" applyFill="1" applyBorder="1" applyAlignment="1" applyProtection="1">
      <alignment horizontal="center" vertical="center" wrapText="1"/>
      <protection hidden="1"/>
    </xf>
    <xf numFmtId="0" fontId="9" fillId="7" borderId="8" xfId="2" applyFont="1" applyFill="1" applyBorder="1" applyAlignment="1" applyProtection="1">
      <alignment horizontal="center" vertical="center" wrapText="1"/>
      <protection locked="0" hidden="1"/>
    </xf>
    <xf numFmtId="0" fontId="9" fillId="7" borderId="6" xfId="2" applyFont="1" applyFill="1" applyBorder="1" applyAlignment="1" applyProtection="1">
      <alignment horizontal="center" vertical="center" wrapText="1"/>
      <protection locked="0" hidden="1"/>
    </xf>
    <xf numFmtId="0" fontId="10" fillId="2" borderId="13" xfId="2" applyFont="1" applyFill="1" applyBorder="1" applyAlignment="1" applyProtection="1">
      <alignment horizontal="center" vertical="center" wrapText="1"/>
      <protection hidden="1"/>
    </xf>
    <xf numFmtId="0" fontId="10" fillId="2" borderId="12" xfId="2" applyFont="1" applyFill="1" applyBorder="1" applyAlignment="1" applyProtection="1">
      <alignment horizontal="center" vertical="center" wrapText="1"/>
      <protection hidden="1"/>
    </xf>
    <xf numFmtId="0" fontId="10" fillId="2" borderId="11" xfId="2" applyFont="1" applyFill="1" applyBorder="1" applyAlignment="1" applyProtection="1">
      <alignment horizontal="center" vertical="center" wrapText="1"/>
      <protection hidden="1"/>
    </xf>
    <xf numFmtId="0" fontId="10" fillId="2" borderId="5" xfId="2" applyFont="1" applyFill="1" applyBorder="1" applyAlignment="1" applyProtection="1">
      <alignment horizontal="center" vertical="center" wrapText="1"/>
      <protection hidden="1"/>
    </xf>
    <xf numFmtId="0" fontId="10" fillId="2" borderId="4" xfId="2" applyFont="1" applyFill="1" applyBorder="1" applyAlignment="1" applyProtection="1">
      <alignment horizontal="center" vertical="center" wrapText="1"/>
      <protection hidden="1"/>
    </xf>
    <xf numFmtId="0" fontId="10" fillId="2" borderId="9" xfId="2" applyFont="1" applyFill="1" applyBorder="1" applyAlignment="1" applyProtection="1">
      <alignment horizontal="center" vertical="center" wrapText="1"/>
      <protection hidden="1"/>
    </xf>
    <xf numFmtId="0" fontId="7" fillId="3" borderId="1" xfId="2" applyFont="1" applyFill="1" applyBorder="1" applyAlignment="1" applyProtection="1">
      <alignment horizontal="center" vertical="center" wrapText="1"/>
      <protection hidden="1"/>
    </xf>
    <xf numFmtId="0" fontId="10" fillId="2" borderId="1" xfId="2" applyFont="1" applyFill="1" applyBorder="1" applyAlignment="1" applyProtection="1">
      <alignment horizontal="center" vertical="center" wrapText="1"/>
      <protection hidden="1"/>
    </xf>
    <xf numFmtId="0" fontId="9" fillId="0" borderId="1" xfId="2" applyFont="1" applyFill="1" applyBorder="1" applyAlignment="1" applyProtection="1">
      <alignment horizontal="center" vertical="center" wrapText="1"/>
      <protection hidden="1"/>
    </xf>
    <xf numFmtId="0" fontId="8" fillId="3" borderId="8" xfId="2" applyFont="1" applyFill="1" applyBorder="1" applyAlignment="1" applyProtection="1">
      <alignment horizontal="left" vertical="center" wrapText="1"/>
      <protection hidden="1"/>
    </xf>
    <xf numFmtId="0" fontId="8" fillId="3" borderId="6" xfId="2" applyFont="1" applyFill="1" applyBorder="1" applyAlignment="1" applyProtection="1">
      <alignment horizontal="left" vertical="center" wrapText="1"/>
      <protection hidden="1"/>
    </xf>
  </cellXfs>
  <cellStyles count="21">
    <cellStyle name="Comma 23" xfId="5"/>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Normal" xfId="0" builtinId="0"/>
    <cellStyle name="Normal 2" xfId="1"/>
    <cellStyle name="Normal 2 2" xfId="3"/>
    <cellStyle name="Normal 4" xfId="2"/>
    <cellStyle name="Percent" xfId="6" builtinId="5"/>
    <cellStyle name="Percent 2" xfId="4"/>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CD5B4"/>
      <color rgb="FFC4BD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4.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742951</xdr:colOff>
      <xdr:row>0</xdr:row>
      <xdr:rowOff>0</xdr:rowOff>
    </xdr:from>
    <xdr:to>
      <xdr:col>1</xdr:col>
      <xdr:colOff>676276</xdr:colOff>
      <xdr:row>1</xdr:row>
      <xdr:rowOff>6985</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1" y="0"/>
          <a:ext cx="3048000" cy="530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400-000002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400-000003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400-000004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400-000005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400-000006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400-000007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400-000008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400-000009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400-00000A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400-00000B000000}"/>
            </a:ext>
          </a:extLst>
        </xdr:cNvPr>
        <xdr:cNvSpPr/>
      </xdr:nvSpPr>
      <xdr:spPr>
        <a:xfrm>
          <a:off x="0" y="30861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400-00000C000000}"/>
            </a:ext>
          </a:extLst>
        </xdr:cNvPr>
        <xdr:cNvSpPr/>
      </xdr:nvSpPr>
      <xdr:spPr>
        <a:xfrm>
          <a:off x="0" y="30861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400-00000D000000}"/>
            </a:ext>
          </a:extLst>
        </xdr:cNvPr>
        <xdr:cNvSpPr/>
      </xdr:nvSpPr>
      <xdr:spPr>
        <a:xfrm>
          <a:off x="0" y="55626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626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0861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5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5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5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5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5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5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5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5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5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5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5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5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5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5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5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5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5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5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5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5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5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3467100</xdr:colOff>
      <xdr:row>15</xdr:row>
      <xdr:rowOff>0</xdr:rowOff>
    </xdr:to>
    <xdr:sp macro="" textlink="">
      <xdr:nvSpPr>
        <xdr:cNvPr id="2" name="ExtSource1" hidden="1">
          <a:extLst>
            <a:ext uri="{63B3BB69-23CF-44E3-9099-C40C66FF867C}">
              <a14:compatExt xmlns:a14="http://schemas.microsoft.com/office/drawing/2010/main" spid="_x0000_s7169"/>
            </a:ext>
            <a:ext uri="{FF2B5EF4-FFF2-40B4-BE49-F238E27FC236}">
              <a16:creationId xmlns:a16="http://schemas.microsoft.com/office/drawing/2014/main" xmlns="" id="{00000000-0008-0000-0600-000002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3" name="ExtSource2" hidden="1">
          <a:extLst>
            <a:ext uri="{63B3BB69-23CF-44E3-9099-C40C66FF867C}">
              <a14:compatExt xmlns:a14="http://schemas.microsoft.com/office/drawing/2010/main" spid="_x0000_s7170"/>
            </a:ext>
            <a:ext uri="{FF2B5EF4-FFF2-40B4-BE49-F238E27FC236}">
              <a16:creationId xmlns:a16="http://schemas.microsoft.com/office/drawing/2014/main" xmlns="" id="{00000000-0008-0000-0600-000003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4" name="ExtSource3" hidden="1">
          <a:extLst>
            <a:ext uri="{63B3BB69-23CF-44E3-9099-C40C66FF867C}">
              <a14:compatExt xmlns:a14="http://schemas.microsoft.com/office/drawing/2010/main" spid="_x0000_s7171"/>
            </a:ext>
            <a:ext uri="{FF2B5EF4-FFF2-40B4-BE49-F238E27FC236}">
              <a16:creationId xmlns:a16="http://schemas.microsoft.com/office/drawing/2014/main" xmlns="" id="{00000000-0008-0000-0600-000004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5" name="ExtSource4" hidden="1">
          <a:extLst>
            <a:ext uri="{63B3BB69-23CF-44E3-9099-C40C66FF867C}">
              <a14:compatExt xmlns:a14="http://schemas.microsoft.com/office/drawing/2010/main" spid="_x0000_s7172"/>
            </a:ext>
            <a:ext uri="{FF2B5EF4-FFF2-40B4-BE49-F238E27FC236}">
              <a16:creationId xmlns:a16="http://schemas.microsoft.com/office/drawing/2014/main" xmlns="" id="{00000000-0008-0000-0600-000005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6" name="ExtSource5" hidden="1">
          <a:extLst>
            <a:ext uri="{63B3BB69-23CF-44E3-9099-C40C66FF867C}">
              <a14:compatExt xmlns:a14="http://schemas.microsoft.com/office/drawing/2010/main" spid="_x0000_s7173"/>
            </a:ext>
            <a:ext uri="{FF2B5EF4-FFF2-40B4-BE49-F238E27FC236}">
              <a16:creationId xmlns:a16="http://schemas.microsoft.com/office/drawing/2014/main" xmlns="" id="{00000000-0008-0000-0600-000006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7" name="ExtSource6" hidden="1">
          <a:extLst>
            <a:ext uri="{63B3BB69-23CF-44E3-9099-C40C66FF867C}">
              <a14:compatExt xmlns:a14="http://schemas.microsoft.com/office/drawing/2010/main" spid="_x0000_s7174"/>
            </a:ext>
            <a:ext uri="{FF2B5EF4-FFF2-40B4-BE49-F238E27FC236}">
              <a16:creationId xmlns:a16="http://schemas.microsoft.com/office/drawing/2014/main" xmlns="" id="{00000000-0008-0000-0600-000007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8" name="ExtSource7" hidden="1">
          <a:extLst>
            <a:ext uri="{63B3BB69-23CF-44E3-9099-C40C66FF867C}">
              <a14:compatExt xmlns:a14="http://schemas.microsoft.com/office/drawing/2010/main" spid="_x0000_s7175"/>
            </a:ext>
            <a:ext uri="{FF2B5EF4-FFF2-40B4-BE49-F238E27FC236}">
              <a16:creationId xmlns:a16="http://schemas.microsoft.com/office/drawing/2014/main" xmlns="" id="{00000000-0008-0000-0600-000008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9" name="ExtSource8" hidden="1">
          <a:extLst>
            <a:ext uri="{63B3BB69-23CF-44E3-9099-C40C66FF867C}">
              <a14:compatExt xmlns:a14="http://schemas.microsoft.com/office/drawing/2010/main" spid="_x0000_s7176"/>
            </a:ext>
            <a:ext uri="{FF2B5EF4-FFF2-40B4-BE49-F238E27FC236}">
              <a16:creationId xmlns:a16="http://schemas.microsoft.com/office/drawing/2014/main" xmlns="" id="{00000000-0008-0000-0600-000009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0" name="ExtSource9" hidden="1">
          <a:extLst>
            <a:ext uri="{63B3BB69-23CF-44E3-9099-C40C66FF867C}">
              <a14:compatExt xmlns:a14="http://schemas.microsoft.com/office/drawing/2010/main" spid="_x0000_s7177"/>
            </a:ext>
            <a:ext uri="{FF2B5EF4-FFF2-40B4-BE49-F238E27FC236}">
              <a16:creationId xmlns:a16="http://schemas.microsoft.com/office/drawing/2014/main" xmlns="" id="{00000000-0008-0000-0600-00000A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1" name="ExtSource10" hidden="1">
          <a:extLst>
            <a:ext uri="{63B3BB69-23CF-44E3-9099-C40C66FF867C}">
              <a14:compatExt xmlns:a14="http://schemas.microsoft.com/office/drawing/2010/main" spid="_x0000_s7178"/>
            </a:ext>
            <a:ext uri="{FF2B5EF4-FFF2-40B4-BE49-F238E27FC236}">
              <a16:creationId xmlns:a16="http://schemas.microsoft.com/office/drawing/2014/main" xmlns="" id="{00000000-0008-0000-0600-00000B000000}"/>
            </a:ext>
          </a:extLst>
        </xdr:cNvPr>
        <xdr:cNvSpPr/>
      </xdr:nvSpPr>
      <xdr:spPr>
        <a:xfrm>
          <a:off x="0" y="3276600"/>
          <a:ext cx="3467100" cy="0"/>
        </a:xfrm>
        <a:prstGeom prst="rect">
          <a:avLst/>
        </a:prstGeom>
      </xdr:spPr>
    </xdr:sp>
    <xdr:clientData/>
  </xdr:twoCellAnchor>
  <xdr:twoCellAnchor>
    <xdr:from>
      <xdr:col>0</xdr:col>
      <xdr:colOff>0</xdr:colOff>
      <xdr:row>15</xdr:row>
      <xdr:rowOff>0</xdr:rowOff>
    </xdr:from>
    <xdr:to>
      <xdr:col>0</xdr:col>
      <xdr:colOff>3467100</xdr:colOff>
      <xdr:row>15</xdr:row>
      <xdr:rowOff>0</xdr:rowOff>
    </xdr:to>
    <xdr:sp macro="" textlink="">
      <xdr:nvSpPr>
        <xdr:cNvPr id="12" name="ExtSource11" hidden="1">
          <a:extLst>
            <a:ext uri="{63B3BB69-23CF-44E3-9099-C40C66FF867C}">
              <a14:compatExt xmlns:a14="http://schemas.microsoft.com/office/drawing/2010/main" spid="_x0000_s7179"/>
            </a:ext>
            <a:ext uri="{FF2B5EF4-FFF2-40B4-BE49-F238E27FC236}">
              <a16:creationId xmlns:a16="http://schemas.microsoft.com/office/drawing/2014/main" xmlns="" id="{00000000-0008-0000-0600-00000C000000}"/>
            </a:ext>
          </a:extLst>
        </xdr:cNvPr>
        <xdr:cNvSpPr/>
      </xdr:nvSpPr>
      <xdr:spPr>
        <a:xfrm>
          <a:off x="0" y="3276600"/>
          <a:ext cx="3467100" cy="0"/>
        </a:xfrm>
        <a:prstGeom prst="rect">
          <a:avLst/>
        </a:prstGeom>
      </xdr:spPr>
    </xdr:sp>
    <xdr:clientData/>
  </xdr:twoCellAnchor>
  <xdr:twoCellAnchor>
    <xdr:from>
      <xdr:col>0</xdr:col>
      <xdr:colOff>0</xdr:colOff>
      <xdr:row>28</xdr:row>
      <xdr:rowOff>0</xdr:rowOff>
    </xdr:from>
    <xdr:to>
      <xdr:col>0</xdr:col>
      <xdr:colOff>3467100</xdr:colOff>
      <xdr:row>28</xdr:row>
      <xdr:rowOff>25400</xdr:rowOff>
    </xdr:to>
    <xdr:sp macro="" textlink="">
      <xdr:nvSpPr>
        <xdr:cNvPr id="13" name="ExtSource12" hidden="1">
          <a:extLst>
            <a:ext uri="{63B3BB69-23CF-44E3-9099-C40C66FF867C}">
              <a14:compatExt xmlns:a14="http://schemas.microsoft.com/office/drawing/2010/main" spid="_x0000_s7180"/>
            </a:ext>
            <a:ext uri="{FF2B5EF4-FFF2-40B4-BE49-F238E27FC236}">
              <a16:creationId xmlns:a16="http://schemas.microsoft.com/office/drawing/2014/main" xmlns="" id="{00000000-0008-0000-0600-00000D000000}"/>
            </a:ext>
          </a:extLst>
        </xdr:cNvPr>
        <xdr:cNvSpPr/>
      </xdr:nvSpPr>
      <xdr:spPr>
        <a:xfrm>
          <a:off x="0" y="5753100"/>
          <a:ext cx="3467100" cy="25400"/>
        </a:xfrm>
        <a:prstGeom prst="rect">
          <a:avLst/>
        </a:prstGeom>
      </xdr:spPr>
    </xdr:sp>
    <xdr:clientData/>
  </xdr:twoCellAnchor>
  <xdr:twoCellAnchor>
    <xdr:from>
      <xdr:col>0</xdr:col>
      <xdr:colOff>0</xdr:colOff>
      <xdr:row>28</xdr:row>
      <xdr:rowOff>0</xdr:rowOff>
    </xdr:from>
    <xdr:to>
      <xdr:col>0</xdr:col>
      <xdr:colOff>2600325</xdr:colOff>
      <xdr:row>28</xdr:row>
      <xdr:rowOff>19050</xdr:rowOff>
    </xdr:to>
    <xdr:pic>
      <xdr:nvPicPr>
        <xdr:cNvPr id="14" name="ExtSource12" hidden="1">
          <a:extLst>
            <a:ext uri="{FF2B5EF4-FFF2-40B4-BE49-F238E27FC236}">
              <a16:creationId xmlns:a16="http://schemas.microsoft.com/office/drawing/2014/main" xmlns=""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53100"/>
          <a:ext cx="2600325" cy="190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5" name="ExtSource11" hidden="1">
          <a:extLst>
            <a:ext uri="{FF2B5EF4-FFF2-40B4-BE49-F238E27FC236}">
              <a16:creationId xmlns:a16="http://schemas.microsoft.com/office/drawing/2014/main" xmlns="" id="{00000000-0008-0000-06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6" name="ExtSource10" hidden="1">
          <a:extLst>
            <a:ext uri="{FF2B5EF4-FFF2-40B4-BE49-F238E27FC236}">
              <a16:creationId xmlns:a16="http://schemas.microsoft.com/office/drawing/2014/main" xmlns="" id="{00000000-0008-0000-06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7" name="ExtSource9" hidden="1">
          <a:extLst>
            <a:ext uri="{FF2B5EF4-FFF2-40B4-BE49-F238E27FC236}">
              <a16:creationId xmlns:a16="http://schemas.microsoft.com/office/drawing/2014/main" xmlns="" id="{00000000-0008-0000-0600-000011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8" name="ExtSource8" hidden="1">
          <a:extLst>
            <a:ext uri="{FF2B5EF4-FFF2-40B4-BE49-F238E27FC236}">
              <a16:creationId xmlns:a16="http://schemas.microsoft.com/office/drawing/2014/main" xmlns="" id="{00000000-0008-0000-0600-000012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19" name="ExtSource7" hidden="1">
          <a:extLst>
            <a:ext uri="{FF2B5EF4-FFF2-40B4-BE49-F238E27FC236}">
              <a16:creationId xmlns:a16="http://schemas.microsoft.com/office/drawing/2014/main" xmlns="" id="{00000000-0008-0000-0600-000013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0" name="ExtSource6" hidden="1">
          <a:extLst>
            <a:ext uri="{FF2B5EF4-FFF2-40B4-BE49-F238E27FC236}">
              <a16:creationId xmlns:a16="http://schemas.microsoft.com/office/drawing/2014/main" xmlns="" id="{00000000-0008-0000-0600-000014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1" name="ExtSource5" hidden="1">
          <a:extLst>
            <a:ext uri="{FF2B5EF4-FFF2-40B4-BE49-F238E27FC236}">
              <a16:creationId xmlns:a16="http://schemas.microsoft.com/office/drawing/2014/main" xmlns="" id="{00000000-0008-0000-06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2" name="ExtSource4" hidden="1">
          <a:extLst>
            <a:ext uri="{FF2B5EF4-FFF2-40B4-BE49-F238E27FC236}">
              <a16:creationId xmlns:a16="http://schemas.microsoft.com/office/drawing/2014/main" xmlns="" id="{00000000-0008-0000-06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3" name="ExtSource3" hidden="1">
          <a:extLst>
            <a:ext uri="{FF2B5EF4-FFF2-40B4-BE49-F238E27FC236}">
              <a16:creationId xmlns:a16="http://schemas.microsoft.com/office/drawing/2014/main" xmlns="" id="{00000000-0008-0000-06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4" name="ExtSource2" hidden="1">
          <a:extLst>
            <a:ext uri="{FF2B5EF4-FFF2-40B4-BE49-F238E27FC236}">
              <a16:creationId xmlns:a16="http://schemas.microsoft.com/office/drawing/2014/main" xmlns="" id="{00000000-0008-0000-0600-00001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0</xdr:col>
      <xdr:colOff>0</xdr:colOff>
      <xdr:row>15</xdr:row>
      <xdr:rowOff>0</xdr:rowOff>
    </xdr:from>
    <xdr:to>
      <xdr:col>0</xdr:col>
      <xdr:colOff>2600325</xdr:colOff>
      <xdr:row>15</xdr:row>
      <xdr:rowOff>0</xdr:rowOff>
    </xdr:to>
    <xdr:pic>
      <xdr:nvPicPr>
        <xdr:cNvPr id="25" name="ExtSource1" hidden="1">
          <a:extLst>
            <a:ext uri="{FF2B5EF4-FFF2-40B4-BE49-F238E27FC236}">
              <a16:creationId xmlns:a16="http://schemas.microsoft.com/office/drawing/2014/main" xmlns="" id="{00000000-0008-0000-0600-00001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3276600"/>
          <a:ext cx="2600325" cy="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3"/>
  <sheetViews>
    <sheetView view="pageBreakPreview" topLeftCell="A25" zoomScaleSheetLayoutView="100" workbookViewId="0">
      <selection activeCell="B22" sqref="B22:C22"/>
    </sheetView>
  </sheetViews>
  <sheetFormatPr defaultColWidth="9.85546875" defaultRowHeight="14.25" x14ac:dyDescent="0.2"/>
  <cols>
    <col min="1" max="1" width="39.7109375" style="1" customWidth="1"/>
    <col min="2" max="2" width="41.85546875" style="17" customWidth="1"/>
    <col min="3" max="3" width="65.42578125" style="1" customWidth="1"/>
    <col min="4" max="16384" width="9.85546875" style="1"/>
  </cols>
  <sheetData>
    <row r="1" spans="1:4" ht="20.100000000000001" customHeight="1" x14ac:dyDescent="0.2">
      <c r="A1" s="103" t="s">
        <v>1506</v>
      </c>
      <c r="B1" s="104"/>
      <c r="C1" s="78" t="str">
        <f ca="1">Translations!$A$3</f>
        <v>Funding landscape table</v>
      </c>
      <c r="D1" s="57"/>
    </row>
    <row r="2" spans="1:4" ht="20.100000000000001" customHeight="1" x14ac:dyDescent="0.2">
      <c r="A2" s="103" t="s">
        <v>1507</v>
      </c>
      <c r="B2" s="104"/>
      <c r="C2" s="85" t="str">
        <f ca="1">Translations!$A$4</f>
        <v>Latest update: June 2017</v>
      </c>
      <c r="D2" s="58"/>
    </row>
    <row r="3" spans="1:4" ht="20.100000000000001" customHeight="1" x14ac:dyDescent="0.2">
      <c r="A3" s="103" t="s">
        <v>1508</v>
      </c>
      <c r="B3" s="104"/>
      <c r="C3" s="79"/>
    </row>
    <row r="4" spans="1:4" ht="20.100000000000001" customHeight="1" thickBot="1" x14ac:dyDescent="0.25">
      <c r="A4" s="101" t="s">
        <v>1509</v>
      </c>
      <c r="B4" s="102"/>
      <c r="C4" s="79"/>
    </row>
    <row r="5" spans="1:4" ht="7.5" customHeight="1" thickBot="1" x14ac:dyDescent="0.25">
      <c r="A5" s="55"/>
      <c r="B5" s="55"/>
      <c r="C5" s="55"/>
    </row>
    <row r="6" spans="1:4" ht="20.100000000000001" customHeight="1" thickBot="1" x14ac:dyDescent="0.25">
      <c r="A6" s="56" t="s">
        <v>147</v>
      </c>
      <c r="B6" s="74" t="s">
        <v>148</v>
      </c>
      <c r="C6" s="55"/>
    </row>
    <row r="7" spans="1:4" ht="7.5" customHeight="1" x14ac:dyDescent="0.2">
      <c r="A7" s="55"/>
      <c r="B7" s="55"/>
      <c r="C7" s="55"/>
    </row>
    <row r="8" spans="1:4" ht="20.100000000000001" customHeight="1" x14ac:dyDescent="0.2">
      <c r="A8" s="105" t="str">
        <f ca="1">Translations!$A$9</f>
        <v>General Guidance</v>
      </c>
      <c r="B8" s="108" t="str">
        <f ca="1">Translations!$A$47</f>
        <v>A. All applicants are required to complete:</v>
      </c>
      <c r="C8" s="109"/>
    </row>
    <row r="9" spans="1:4" ht="105" customHeight="1" x14ac:dyDescent="0.2">
      <c r="A9" s="106"/>
      <c r="B9" s="110" t="str">
        <f ca="1">Translations!$A$48</f>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C9" s="111"/>
    </row>
    <row r="10" spans="1:4" ht="45" customHeight="1" x14ac:dyDescent="0.2">
      <c r="A10" s="106"/>
      <c r="B10" s="110" t="str">
        <f ca="1">Translations!$A$49</f>
        <v>(2) The 'Government Health Spending' worksheet. Specific government commitments for strengthening health systems provided to access the co-financing incentive (if applicable) should be captured in relevant cells within this worksheet.</v>
      </c>
      <c r="C10" s="111"/>
    </row>
    <row r="11" spans="1:4" ht="105" customHeight="1" x14ac:dyDescent="0.2">
      <c r="A11" s="106"/>
      <c r="B11" s="110" t="str">
        <f ca="1">Translations!$A$50</f>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C11" s="111"/>
    </row>
    <row r="12" spans="1:4" ht="45" customHeight="1" x14ac:dyDescent="0.2">
      <c r="A12" s="107"/>
      <c r="B12" s="112" t="str">
        <f ca="1">Translations!$A$51</f>
        <v>C. Data Sources: Indicate source(s) of data along with comments on basis of estimates (if relevant) in the corresponding cell of the last column. The relevant source documents for data and should be submitted along with the funding request.</v>
      </c>
      <c r="C12" s="113"/>
    </row>
    <row r="13" spans="1:4" ht="15" customHeight="1" x14ac:dyDescent="0.2">
      <c r="A13" s="93" t="str">
        <f ca="1">Translations!$A$5</f>
        <v>Cover Sheet</v>
      </c>
      <c r="B13" s="94"/>
      <c r="C13" s="94"/>
    </row>
    <row r="14" spans="1:4" ht="15" customHeight="1" x14ac:dyDescent="0.2">
      <c r="A14" s="80" t="str">
        <f ca="1">Translations!$A$10</f>
        <v>Country</v>
      </c>
      <c r="B14" s="97" t="str">
        <f ca="1">Translations!$A$52</f>
        <v>Select name of applicant country from drop-down menu</v>
      </c>
      <c r="C14" s="97"/>
    </row>
    <row r="15" spans="1:4" ht="15" customHeight="1" x14ac:dyDescent="0.2">
      <c r="A15" s="80" t="str">
        <f ca="1">Translations!$A$11</f>
        <v>Fiscal Cycle</v>
      </c>
      <c r="B15" s="97" t="str">
        <f ca="1">Translations!$A$53</f>
        <v>Select the country's fiscal cycle from drop-down menu</v>
      </c>
      <c r="C15" s="97"/>
    </row>
    <row r="16" spans="1:4" ht="45" customHeight="1" x14ac:dyDescent="0.2">
      <c r="A16" s="80" t="str">
        <f ca="1">Translations!$A$12</f>
        <v>Currency</v>
      </c>
      <c r="B16" s="97" t="str">
        <f ca="1">Translations!$A$54</f>
        <v>Select currency (either US Dollar or Euro) in which data is provided. Currency used should be the same as the one used for the funding request to the Global Fund</v>
      </c>
      <c r="C16" s="97"/>
    </row>
    <row r="17" spans="1:3" ht="30" customHeight="1" x14ac:dyDescent="0.2">
      <c r="A17" s="80" t="str">
        <f ca="1">Translations!$A$13</f>
        <v>Fiscal Year in which implementation period starts</v>
      </c>
      <c r="B17" s="97" t="str">
        <f ca="1">Translations!$A$55</f>
        <v>For each component, select the fiscal year corresponding to the start of implementation period of the funding request</v>
      </c>
      <c r="C17" s="97"/>
    </row>
    <row r="18" spans="1:3" ht="30" customHeight="1" x14ac:dyDescent="0.2">
      <c r="A18" s="80" t="str">
        <f ca="1">Translations!$A$14</f>
        <v>Fiscal Year in which implementation period ends</v>
      </c>
      <c r="B18" s="97" t="str">
        <f ca="1">Translations!$A$56</f>
        <v>For each component, select the fiscal year corresponding to the end of implementation period of the funding request</v>
      </c>
      <c r="C18" s="97"/>
    </row>
    <row r="19" spans="1:3" ht="30" customHeight="1" x14ac:dyDescent="0.2">
      <c r="A19" s="80" t="str">
        <f ca="1">Translations!$A$15</f>
        <v>Current funding request pertains to a program</v>
      </c>
      <c r="B19" s="97" t="str">
        <f ca="1">Translations!$A$57</f>
        <v>For each component, select 'Yes' if funding is requested from the Global Fund through the current submission. Otherwise, select 'No'</v>
      </c>
      <c r="C19" s="97"/>
    </row>
    <row r="20" spans="1:3" ht="60" customHeight="1" x14ac:dyDescent="0.2">
      <c r="A20" s="80" t="str">
        <f ca="1">Translations!$A$16</f>
        <v>Detailed Financial Gap based on:</v>
      </c>
      <c r="B20" s="97" t="str">
        <f ca="1">Translations!$A$58</f>
        <v xml:space="preserve">For disease component(s) that are accessing funding through the current submission, indicate whether the detailed financial gap is assessed using Global Fund modules or NSP categories. Applicable only for High Impact and Upper Middle Income countries </v>
      </c>
      <c r="C20" s="97"/>
    </row>
    <row r="21" spans="1:3" ht="15" customHeight="1" x14ac:dyDescent="0.2">
      <c r="A21" s="95" t="str">
        <f ca="1">Translations!$A$6</f>
        <v>Financial Gap Overview for Disease Programs</v>
      </c>
      <c r="B21" s="96"/>
      <c r="C21" s="96"/>
    </row>
    <row r="22" spans="1:3" ht="30" customHeight="1" x14ac:dyDescent="0.2">
      <c r="A22" s="81" t="str">
        <f ca="1">Translations!$A$37</f>
        <v>Header: Exchange Rate</v>
      </c>
      <c r="B22" s="89" t="str">
        <f ca="1">Translations!$A$59</f>
        <v>Enter annual exchange rate used to convert local currency to reporting currency (local currency units per US Dollar/Euro)</v>
      </c>
      <c r="C22" s="89"/>
    </row>
    <row r="23" spans="1:3" ht="15" customHeight="1" x14ac:dyDescent="0.2">
      <c r="A23" s="98" t="str">
        <f ca="1">Translations!$A$18</f>
        <v>SECTION A: Total Funding needs for the National Strategic Plan</v>
      </c>
      <c r="B23" s="99"/>
      <c r="C23" s="100"/>
    </row>
    <row r="24" spans="1:3" ht="45" customHeight="1" x14ac:dyDescent="0.2">
      <c r="A24" s="82" t="str">
        <f ca="1">Translations!$A$19</f>
        <v>LINE A: Total Funding needs for the National Strategic Plan</v>
      </c>
      <c r="B24" s="89" t="str">
        <f ca="1">Translations!$A$60</f>
        <v>Provide the annual amounts needed to fund the National Strategic Plan. The annual amounts should be based on national plans to address the overall disease response.</v>
      </c>
      <c r="C24" s="89"/>
    </row>
    <row r="25" spans="1:3" s="59" customFormat="1" ht="30" customHeight="1" x14ac:dyDescent="0.2">
      <c r="A25" s="98" t="str">
        <f ca="1">Translations!$A$20</f>
        <v>SECTIONS B, C and D: Previous, current and anticipated resources to meet the funding needs of the National Strategic Plan</v>
      </c>
      <c r="B25" s="99"/>
      <c r="C25" s="100"/>
    </row>
    <row r="26" spans="1:3" ht="15" customHeight="1" x14ac:dyDescent="0.2">
      <c r="A26" s="90" t="str">
        <f ca="1">Translations!$A$21</f>
        <v>Section B: Previous, Current and Anticipated Domestic Resources</v>
      </c>
      <c r="B26" s="91"/>
      <c r="C26" s="92"/>
    </row>
    <row r="27" spans="1:3" ht="42" customHeight="1" x14ac:dyDescent="0.2">
      <c r="A27" s="81" t="str">
        <f ca="1">Translations!$A$22</f>
        <v xml:space="preserve">Domestic source B1: Loans </v>
      </c>
      <c r="B27" s="89" t="str">
        <f ca="1">Translations!$A$61</f>
        <v xml:space="preserve">Enter the annual amounts raised by the government through loans from external sources or private creditors which are earmarked for the national strategic plan in (a) implementation years of the funding request, and (b) previous three years </v>
      </c>
      <c r="C27" s="89"/>
    </row>
    <row r="28" spans="1:3" ht="45" customHeight="1" x14ac:dyDescent="0.2">
      <c r="A28" s="81" t="str">
        <f ca="1">Translations!$A$23</f>
        <v xml:space="preserve">Domestic source B2: Debt relief </v>
      </c>
      <c r="B28" s="89" t="str">
        <f ca="1">Translations!$A$62</f>
        <v xml:space="preserve">Enter the annual amounts raised by the government through debt relief proceeds which are earmarked for the national strategic plan in (a) implementation years of the funding request, and (b) previous three years </v>
      </c>
      <c r="C28" s="89"/>
    </row>
    <row r="29" spans="1:3" ht="30" customHeight="1" x14ac:dyDescent="0.2">
      <c r="A29" s="81" t="str">
        <f ca="1">Translations!$A$24</f>
        <v>Domestic source B3: Government funding resources</v>
      </c>
      <c r="B29" s="89" t="str">
        <f ca="1">Translations!$A$63</f>
        <v xml:space="preserve">Enter the annual amounts provided from government revenues for implementing the national strategic plan in (a) implementation years of the funding request, and (b) previous three years </v>
      </c>
      <c r="C29" s="89"/>
    </row>
    <row r="30" spans="1:3" ht="45" customHeight="1" x14ac:dyDescent="0.2">
      <c r="A30" s="81" t="str">
        <f ca="1">Translations!$A$25</f>
        <v>Domestic source B4: Social Health Insurance</v>
      </c>
      <c r="B30" s="89" t="str">
        <f ca="1">Translations!$A$64</f>
        <v>Enter the annual amounts provided from social health insurance mechanisms for implementing the national strategic plan in (a) implementation years of the funding request, and (b) previous three years</v>
      </c>
      <c r="C30" s="89"/>
    </row>
    <row r="31" spans="1:3" ht="33" customHeight="1" x14ac:dyDescent="0.2">
      <c r="A31" s="81" t="str">
        <f ca="1">Translations!$A$26</f>
        <v>Domestic source B5: Private sector contributions (national)</v>
      </c>
      <c r="B31" s="89" t="str">
        <f ca="1">Translations!$A$65</f>
        <v>Enter the annual amounts raised from private sector in the country for implementing the national strategic plan in (a) implementation years of the funding request, and (b) previous three years</v>
      </c>
      <c r="C31" s="89"/>
    </row>
    <row r="32" spans="1:3" s="16" customFormat="1" ht="30" customHeight="1" x14ac:dyDescent="0.25">
      <c r="A32" s="81" t="str">
        <f ca="1">Translations!$A$27</f>
        <v>LINE B: Total DOMESTIC resources</v>
      </c>
      <c r="B32" s="89" t="str">
        <f ca="1">Translations!$A$66</f>
        <v>Each cell automatically calculates the total annual amounts of domestic resources (Lines B1-B5).</v>
      </c>
      <c r="C32" s="89"/>
    </row>
    <row r="33" spans="1:3" ht="15" customHeight="1" x14ac:dyDescent="0.2">
      <c r="A33" s="90" t="str">
        <f ca="1">Translations!$A$28</f>
        <v>Section C: Previous, Current and Anticipated External Resources (non-Global Fund)</v>
      </c>
      <c r="B33" s="91"/>
      <c r="C33" s="92"/>
    </row>
    <row r="34" spans="1:3" ht="60" customHeight="1" x14ac:dyDescent="0.2">
      <c r="A34" s="83" t="str">
        <f ca="1">Translations!$A$29</f>
        <v>LINE C: Total EXTERNAL (non-Global Fund)</v>
      </c>
      <c r="B34" s="89" t="str">
        <f ca="1">Translations!$A$67</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C34" s="89"/>
    </row>
    <row r="35" spans="1:3" ht="15" customHeight="1" x14ac:dyDescent="0.2">
      <c r="A35" s="90" t="str">
        <f ca="1">Translations!$A$30</f>
        <v xml:space="preserve">Section D: Previous, Current and Anticipated External Resources (Global Fund)  </v>
      </c>
      <c r="B35" s="91"/>
      <c r="C35" s="92"/>
    </row>
    <row r="36" spans="1:3" ht="75" customHeight="1" x14ac:dyDescent="0.2">
      <c r="A36" s="83" t="str">
        <f ca="1">Translations!$A$31</f>
        <v>LINE D: Total EXTERNAL (Global Fund)</v>
      </c>
      <c r="B36" s="88" t="str">
        <f ca="1">Translations!$A$68</f>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C36" s="88"/>
    </row>
    <row r="37" spans="1:3" ht="30" customHeight="1" x14ac:dyDescent="0.2">
      <c r="A37" s="83" t="str">
        <f ca="1">Translations!$A$32</f>
        <v xml:space="preserve">LINE E: Total Anticipated Resources </v>
      </c>
      <c r="B37" s="88" t="str">
        <f ca="1">Translations!$A$69</f>
        <v>Line E calculates automatically the total annual amounts of planned resources for the national strategic plan (Line B+C+D) for the implementation years of the funding request.</v>
      </c>
      <c r="C37" s="88"/>
    </row>
    <row r="38" spans="1:3" ht="45" customHeight="1" x14ac:dyDescent="0.2">
      <c r="A38" s="83" t="str">
        <f ca="1">Translations!$A$33</f>
        <v>LINE F: Total Anticipated Funding Gap</v>
      </c>
      <c r="B38" s="88" t="str">
        <f ca="1">Translations!$A$70</f>
        <v xml:space="preserve">Line F automatically calculates the total annual funding gap by deducting annual anticipated resources (Line E) from annual funding need (Line A) for the implementation years of the funding request. </v>
      </c>
      <c r="C38" s="88"/>
    </row>
    <row r="39" spans="1:3" s="16" customFormat="1" ht="30" customHeight="1" x14ac:dyDescent="0.25">
      <c r="A39" s="83" t="str">
        <f ca="1">Translations!$A$34</f>
        <v>LINE G: Total Funding Request</v>
      </c>
      <c r="B39" s="88" t="str">
        <f ca="1">Translations!$A$71</f>
        <v>Enter annual funding requested from the Global Fund, the total of which should be within the country allocation communicated to the country.</v>
      </c>
      <c r="C39" s="88"/>
    </row>
    <row r="40" spans="1:3" ht="45" customHeight="1" x14ac:dyDescent="0.2">
      <c r="A40" s="83" t="str">
        <f ca="1">Translations!$A$35</f>
        <v xml:space="preserve">LINE H: Total Remaining Funding Gap </v>
      </c>
      <c r="B40" s="88" t="str">
        <f ca="1">Translations!$A$72</f>
        <v xml:space="preserve">Line H automatically calculates the total remaining funding gap by deducting the annual Global Fund request (Line G) from the anticipated funding gap (Line F) for the implementation years of the funding request. </v>
      </c>
      <c r="C40" s="88"/>
    </row>
    <row r="41" spans="1:3" ht="15" customHeight="1" x14ac:dyDescent="0.2">
      <c r="A41" s="93" t="str">
        <f ca="1">Translations!$A$7</f>
        <v>Overall Health Sector: Government Health Spending</v>
      </c>
      <c r="B41" s="93"/>
      <c r="C41" s="93"/>
    </row>
    <row r="42" spans="1:3" ht="45" customHeight="1" x14ac:dyDescent="0.2">
      <c r="A42" s="83" t="str">
        <f ca="1">Translations!$A$36</f>
        <v>Header: Level of Government</v>
      </c>
      <c r="B42" s="88" t="str">
        <f ca="1">Translations!$A$73</f>
        <v>Using drop down menu indicate whether the reported data on government health spending pertains only to central government entities or includes health spending by sub-national governments as well</v>
      </c>
      <c r="C42" s="88"/>
    </row>
    <row r="43" spans="1:3" ht="30" customHeight="1" x14ac:dyDescent="0.2">
      <c r="A43" s="83" t="str">
        <f ca="1">Translations!$A$37</f>
        <v>Header: Exchange Rate</v>
      </c>
      <c r="B43" s="88" t="str">
        <f ca="1">Translations!$A$74</f>
        <v>Enter annual exchange rate used to convert local currency to reporting currency (local currency units per US Dollar/Euro)</v>
      </c>
      <c r="C43" s="88"/>
    </row>
    <row r="44" spans="1:3" ht="45" customHeight="1" x14ac:dyDescent="0.2">
      <c r="A44" s="83" t="str">
        <f ca="1">Translations!$A$38</f>
        <v>Domestic source I1: Loans</v>
      </c>
      <c r="B44" s="88" t="str">
        <f ca="1">Translations!$A$75</f>
        <v xml:space="preserve">Enter the annual amounts raised by the government through loans from external sources or private creditors for health spending in (a) implementation years of the funding request, and (b) previous four years </v>
      </c>
      <c r="C44" s="88"/>
    </row>
    <row r="45" spans="1:3" ht="45" customHeight="1" x14ac:dyDescent="0.2">
      <c r="A45" s="83" t="str">
        <f ca="1">Translations!$A$39</f>
        <v>Domestic source I2: Debt Relief</v>
      </c>
      <c r="B45" s="88" t="str">
        <f ca="1">Translations!$A$76</f>
        <v xml:space="preserve">Enter the annual amounts raised by the government through debt relief proceeds for health spending in (a) implementation years of the funding request, and (b) previous three years </v>
      </c>
      <c r="C45" s="88"/>
    </row>
    <row r="46" spans="1:3" ht="30" customHeight="1" x14ac:dyDescent="0.2">
      <c r="A46" s="83" t="str">
        <f ca="1">Translations!$A$40</f>
        <v>Domestic source I3: Government Funding Resources</v>
      </c>
      <c r="B46" s="88" t="str">
        <f ca="1">Translations!$A$77</f>
        <v xml:space="preserve">Enter the annual amounts provided from government revenues for health spending in (a) implementation years of the funding request, and (b) previous three years </v>
      </c>
      <c r="C46" s="88"/>
    </row>
    <row r="47" spans="1:3" ht="30" customHeight="1" x14ac:dyDescent="0.2">
      <c r="A47" s="83" t="str">
        <f ca="1">Translations!$A$41</f>
        <v>Domestic source I4: Social Health Insurance</v>
      </c>
      <c r="B47" s="88" t="str">
        <f ca="1">Translations!$A$78</f>
        <v xml:space="preserve">Enter the annual amounts provided from social health insurance for health spending in (a) implementation years of the funding request, and (b) previous three years </v>
      </c>
      <c r="C47" s="88"/>
    </row>
    <row r="48" spans="1:3" ht="30" customHeight="1" x14ac:dyDescent="0.2">
      <c r="A48" s="83" t="str">
        <f ca="1">Translations!$A$42</f>
        <v>LINE I: Total Government Health Spending</v>
      </c>
      <c r="B48" s="88" t="str">
        <f ca="1">Translations!$A$79</f>
        <v>Each cell automatically calculates the total annual amounts of annual government health spending</v>
      </c>
      <c r="C48" s="88"/>
    </row>
    <row r="49" spans="1:3" ht="30" customHeight="1" x14ac:dyDescent="0.2">
      <c r="A49" s="83" t="str">
        <f ca="1">Translations!$A$43</f>
        <v>LINE J: Share of Health in Government Expenditure (in %)</v>
      </c>
      <c r="B49" s="88" t="str">
        <f ca="1">Translations!$A$80</f>
        <v>Enter the annual share of health in government expenditure</v>
      </c>
      <c r="C49" s="88"/>
    </row>
    <row r="50" spans="1:3" ht="45" customHeight="1" x14ac:dyDescent="0.2">
      <c r="A50" s="83" t="str">
        <f ca="1">Translations!$A$44</f>
        <v>LINE K: Total Government Commitments for Health Systems Strengthening</v>
      </c>
      <c r="B50" s="88" t="str">
        <f ca="1">Translations!$A$81</f>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C50" s="88"/>
    </row>
    <row r="51" spans="1:3" ht="15" customHeight="1" x14ac:dyDescent="0.2">
      <c r="A51" s="93" t="str">
        <f ca="1">Translations!$A$8</f>
        <v>Detailed Financial Gap</v>
      </c>
      <c r="B51" s="93"/>
      <c r="C51" s="93"/>
    </row>
    <row r="52" spans="1:3" ht="75" customHeight="1" x14ac:dyDescent="0.2">
      <c r="A52" s="83" t="str">
        <f ca="1">Translations!$A$45</f>
        <v>Detailed financial gap analysis based on Global Fund modules</v>
      </c>
      <c r="B52" s="88" t="str">
        <f ca="1">Translations!$A$82</f>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C52" s="88"/>
    </row>
    <row r="53" spans="1:3" ht="60" customHeight="1" x14ac:dyDescent="0.2">
      <c r="A53" s="84" t="str">
        <f ca="1">Translations!$A$46</f>
        <v>Detailed financial gap analysis based on NSP cost categories</v>
      </c>
      <c r="B53" s="89" t="str">
        <f ca="1">Translations!$A$83</f>
        <v xml:space="preserve">Enter cost categories used for costing of the National Strategic Plan. Against each cost category, enter the funding need and estimated funding available from domestic and non-Global Fund resources </v>
      </c>
      <c r="C53" s="89"/>
    </row>
  </sheetData>
  <sheetProtection algorithmName="SHA-512" hashValue="As2mk5pmsRL+hNWvouCX5rnpqXw/QVd3qU3is/1O/j3POKir45D1BBDPuMQFFexMeambNSSdKfP+WkJwCa2J6A==" saltValue="Fxq8uba5TBw4vBhCUMgjcg==" spinCount="100000" sheet="1" objects="1" scenarios="1" formatColumns="0" formatRows="0"/>
  <mergeCells count="51">
    <mergeCell ref="A4:B4"/>
    <mergeCell ref="A3:B3"/>
    <mergeCell ref="A2:B2"/>
    <mergeCell ref="A1:B1"/>
    <mergeCell ref="A8:A12"/>
    <mergeCell ref="B8:C8"/>
    <mergeCell ref="B9:C9"/>
    <mergeCell ref="B10:C10"/>
    <mergeCell ref="B11:C11"/>
    <mergeCell ref="B12:C12"/>
    <mergeCell ref="B28:C28"/>
    <mergeCell ref="B19:C19"/>
    <mergeCell ref="B20:C20"/>
    <mergeCell ref="B24:C24"/>
    <mergeCell ref="A25:C25"/>
    <mergeCell ref="A26:C26"/>
    <mergeCell ref="B27:C27"/>
    <mergeCell ref="A13:C13"/>
    <mergeCell ref="A21:C21"/>
    <mergeCell ref="B22:C22"/>
    <mergeCell ref="B18:C18"/>
    <mergeCell ref="A23:C23"/>
    <mergeCell ref="B14:C14"/>
    <mergeCell ref="B15:C15"/>
    <mergeCell ref="B16:C16"/>
    <mergeCell ref="B17:C17"/>
    <mergeCell ref="B39:C39"/>
    <mergeCell ref="B40:C40"/>
    <mergeCell ref="B42:C42"/>
    <mergeCell ref="B29:C29"/>
    <mergeCell ref="B30:C30"/>
    <mergeCell ref="B31:C31"/>
    <mergeCell ref="B32:C32"/>
    <mergeCell ref="A33:C33"/>
    <mergeCell ref="B34:C34"/>
    <mergeCell ref="B49:C49"/>
    <mergeCell ref="B50:C50"/>
    <mergeCell ref="B52:C52"/>
    <mergeCell ref="B53:C53"/>
    <mergeCell ref="A35:C35"/>
    <mergeCell ref="A41:C41"/>
    <mergeCell ref="A51:C51"/>
    <mergeCell ref="B43:C43"/>
    <mergeCell ref="B44:C44"/>
    <mergeCell ref="B45:C45"/>
    <mergeCell ref="B46:C46"/>
    <mergeCell ref="B47:C47"/>
    <mergeCell ref="B48:C48"/>
    <mergeCell ref="B36:C36"/>
    <mergeCell ref="B37:C37"/>
    <mergeCell ref="B38:C38"/>
  </mergeCells>
  <dataValidations count="2">
    <dataValidation type="textLength" allowBlank="1" showInputMessage="1" showErrorMessage="1" sqref="B22 B24 B36:B40 B34 B27:B32 B42:B50">
      <formula1>0</formula1>
      <formula2>10000</formula2>
    </dataValidation>
    <dataValidation type="list" allowBlank="1" showInputMessage="1" showErrorMessage="1" sqref="B6">
      <formula1>"English, Français, Español, Русский"</formula1>
    </dataValidation>
  </dataValidations>
  <pageMargins left="0.7" right="0.7" top="0.75" bottom="0.75" header="0.3" footer="0.3"/>
  <pageSetup paperSize="8" scale="43"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B22" sqref="B22"/>
    </sheetView>
  </sheetViews>
  <sheetFormatPr defaultColWidth="9.85546875" defaultRowHeight="14.25" x14ac:dyDescent="0.2"/>
  <cols>
    <col min="1" max="1" width="60.4257812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t="s">
        <v>1548</v>
      </c>
      <c r="B6" s="70">
        <v>8082959.0164971706</v>
      </c>
      <c r="C6" s="70">
        <v>8888603.26455657</v>
      </c>
      <c r="D6" s="70">
        <v>9264495.3678124584</v>
      </c>
      <c r="E6" s="70">
        <v>9578687.6663633399</v>
      </c>
      <c r="F6" s="70">
        <v>5112407.2</v>
      </c>
      <c r="G6" s="70">
        <v>6181001.0549059808</v>
      </c>
      <c r="H6" s="70">
        <v>7307734.0819768962</v>
      </c>
      <c r="I6" s="70">
        <v>8878820.2795015052</v>
      </c>
      <c r="J6" s="70"/>
      <c r="K6" s="70"/>
      <c r="L6" s="70"/>
      <c r="M6" s="70"/>
      <c r="N6" s="11">
        <f t="shared" ref="N6:N20" si="0">B6-F6-J6</f>
        <v>2970551.8164971704</v>
      </c>
      <c r="O6" s="11">
        <f t="shared" ref="O6:O20" si="1">C6-G6-K6</f>
        <v>2707602.2096505892</v>
      </c>
      <c r="P6" s="11">
        <f t="shared" ref="P6:P20" si="2">D6-H6-L6</f>
        <v>1956761.2858355623</v>
      </c>
      <c r="Q6" s="11">
        <f t="shared" ref="Q6:Q20" si="3">E6-I6-M6</f>
        <v>699867.38686183468</v>
      </c>
    </row>
    <row r="7" spans="1:17" ht="15" customHeight="1" x14ac:dyDescent="0.2">
      <c r="A7" s="76" t="s">
        <v>1549</v>
      </c>
      <c r="B7" s="70">
        <v>5497923.75</v>
      </c>
      <c r="C7" s="70">
        <v>7895489.3700000001</v>
      </c>
      <c r="D7" s="70">
        <v>8978894.0599999987</v>
      </c>
      <c r="E7" s="70">
        <v>9154085.8000000007</v>
      </c>
      <c r="F7" s="70">
        <v>4475130.1174999997</v>
      </c>
      <c r="G7" s="70">
        <v>7553166.477</v>
      </c>
      <c r="H7" s="70">
        <v>8743884.1649999991</v>
      </c>
      <c r="I7" s="70">
        <v>8913053.0879999995</v>
      </c>
      <c r="J7" s="70"/>
      <c r="K7" s="70"/>
      <c r="L7" s="70"/>
      <c r="M7" s="70"/>
      <c r="N7" s="11">
        <f t="shared" si="0"/>
        <v>1022793.6325000003</v>
      </c>
      <c r="O7" s="11">
        <f t="shared" si="1"/>
        <v>342322.89300000016</v>
      </c>
      <c r="P7" s="11">
        <f t="shared" si="2"/>
        <v>235009.89499999955</v>
      </c>
      <c r="Q7" s="11">
        <f t="shared" si="3"/>
        <v>241032.71200000122</v>
      </c>
    </row>
    <row r="8" spans="1:17" ht="15" customHeight="1" x14ac:dyDescent="0.2">
      <c r="A8" s="76" t="s">
        <v>1550</v>
      </c>
      <c r="B8" s="70">
        <v>437833</v>
      </c>
      <c r="C8" s="70">
        <v>279638</v>
      </c>
      <c r="D8" s="70">
        <v>371628</v>
      </c>
      <c r="E8" s="70">
        <v>409428</v>
      </c>
      <c r="F8" s="70"/>
      <c r="G8" s="70"/>
      <c r="H8" s="70"/>
      <c r="I8" s="70"/>
      <c r="J8" s="70"/>
      <c r="K8" s="70"/>
      <c r="L8" s="70"/>
      <c r="M8" s="70"/>
      <c r="N8" s="11">
        <f t="shared" si="0"/>
        <v>437833</v>
      </c>
      <c r="O8" s="11">
        <f t="shared" si="1"/>
        <v>279638</v>
      </c>
      <c r="P8" s="11">
        <f t="shared" si="2"/>
        <v>371628</v>
      </c>
      <c r="Q8" s="11">
        <f t="shared" si="3"/>
        <v>409428</v>
      </c>
    </row>
    <row r="9" spans="1:17" ht="15" customHeight="1" x14ac:dyDescent="0.2">
      <c r="A9" s="76" t="s">
        <v>1547</v>
      </c>
      <c r="B9" s="70">
        <v>320000</v>
      </c>
      <c r="C9" s="70">
        <v>320000</v>
      </c>
      <c r="D9" s="70">
        <v>320000</v>
      </c>
      <c r="E9" s="70">
        <v>160000</v>
      </c>
      <c r="F9" s="70"/>
      <c r="G9" s="70"/>
      <c r="H9" s="70"/>
      <c r="I9" s="70"/>
      <c r="J9" s="70"/>
      <c r="K9" s="70"/>
      <c r="L9" s="70"/>
      <c r="M9" s="70"/>
      <c r="N9" s="11">
        <f t="shared" si="0"/>
        <v>320000</v>
      </c>
      <c r="O9" s="11">
        <f t="shared" si="1"/>
        <v>320000</v>
      </c>
      <c r="P9" s="11">
        <f t="shared" si="2"/>
        <v>320000</v>
      </c>
      <c r="Q9" s="11">
        <f t="shared" si="3"/>
        <v>160000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14338715.766497171</v>
      </c>
      <c r="C22" s="4">
        <f t="shared" si="4"/>
        <v>17383730.634556569</v>
      </c>
      <c r="D22" s="4">
        <f t="shared" si="4"/>
        <v>18935017.427812457</v>
      </c>
      <c r="E22" s="4">
        <f t="shared" si="4"/>
        <v>19302201.466363341</v>
      </c>
      <c r="F22" s="4">
        <f t="shared" si="4"/>
        <v>9587537.317499999</v>
      </c>
      <c r="G22" s="4">
        <f t="shared" si="4"/>
        <v>13734167.531905981</v>
      </c>
      <c r="H22" s="4">
        <f t="shared" si="4"/>
        <v>16051618.246976895</v>
      </c>
      <c r="I22" s="4">
        <f t="shared" si="4"/>
        <v>17791873.367501505</v>
      </c>
      <c r="J22" s="4">
        <f t="shared" si="4"/>
        <v>0</v>
      </c>
      <c r="K22" s="4">
        <f t="shared" si="4"/>
        <v>0</v>
      </c>
      <c r="L22" s="4">
        <f t="shared" si="4"/>
        <v>0</v>
      </c>
      <c r="M22" s="4">
        <f t="shared" si="4"/>
        <v>0</v>
      </c>
      <c r="N22" s="4">
        <f t="shared" si="4"/>
        <v>4751178.4489971707</v>
      </c>
      <c r="O22" s="4">
        <f t="shared" si="4"/>
        <v>3649563.1026505893</v>
      </c>
      <c r="P22" s="4">
        <f t="shared" si="4"/>
        <v>2883399.1808355618</v>
      </c>
      <c r="Q22" s="4">
        <f t="shared" si="4"/>
        <v>1510328.0988618359</v>
      </c>
    </row>
    <row r="24" spans="1:17" x14ac:dyDescent="0.2">
      <c r="A24" s="71"/>
    </row>
    <row r="25" spans="1:17" x14ac:dyDescent="0.2">
      <c r="A25" s="71"/>
    </row>
  </sheetData>
  <sheetProtection algorithmName="SHA-512" hashValue="qcN0f0MOqOFsUaXBSNCVKQLNuCcl52uLnJeTxYFX3oGE+mDjEfsFeTH+f4O3ofSdX2JCa6OrpyTxtyG5GF/VNg==" saltValue="H8DpCkUD0zTT8m60CTR0z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activeCell="H7" sqref="H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f>IF(ISNUMBER('Cover Sheet'!C13),'Cover Sheet'!C13,VLOOKUP("Select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Sheet'!C14),'Cover Sheet'!C14,VLOOKUP("Select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Translations!$A$146</f>
        <v>TB Care and Prevention: Case Detection and Diagnosis</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Translations!$A$147</f>
        <v>TB Care and Prevention: Treatment</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Translations!$A$148</f>
        <v>MDR-TB: Case Detection and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Translations!$A$149</f>
        <v>MDR-TB: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Translations!$A$150</f>
        <v>TB/HIV</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Translations!$A$151</f>
        <v>Key Population Programs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Translations!$A$152</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Translations!$A$153</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Translations!$A$154</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s="6" customFormat="1"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3"/>
    </row>
    <row r="19" spans="1:1" x14ac:dyDescent="0.2">
      <c r="A19" s="3"/>
    </row>
  </sheetData>
  <sheetProtection algorithmName="SHA-512" hashValue="fmhqaGri0OGM+2EQOLPBhYm6rKsv5gXwyC417UWJfhzzpogOCvI//LY6Gl/E8I7Ym9sd7CBQVvO+S2nsGf3Fyg==" saltValue="+RRiky4Wt68V9oguG2p/+g=="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Translations!$A$91</f>
        <v>TB</v>
      </c>
      <c r="I1" s="176" t="str">
        <f ca="1">Translations!$A$86</f>
        <v>Fiscal Year in which implementation period starts</v>
      </c>
      <c r="J1" s="176"/>
      <c r="K1" s="176"/>
      <c r="L1" s="176"/>
      <c r="M1" s="177">
        <f>IF(ISNUMBER('Cover Sheet'!C13),'Cover Sheet'!C13,VLOOKUP("Select year",Dropdowns!$O$17:$R$17,LangOffset+1,0))</f>
        <v>2019</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Sheet'!C14),'Cover Sheet'!C14,VLOOKUP("Select year",Dropdowns!$O$17:$R$17,LangOffset+1,0))</f>
        <v>2022</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Y7jJ2keNDqYsXC6R3rtxJyOADCmJ1J7Zh0ZAk48gDrGCP4Pko+8FgOPZwADJKklOWbO6NsbLdx88OeScHUxr0w==" saltValue="wafasf+rIYRLnZWXvS6ZZw=="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Translations!$A$155</f>
        <v>Vector Control: LLIN</v>
      </c>
      <c r="B6" s="70"/>
      <c r="C6" s="70"/>
      <c r="D6" s="70"/>
      <c r="E6" s="70"/>
      <c r="F6" s="70"/>
      <c r="G6" s="70"/>
      <c r="H6" s="70"/>
      <c r="I6" s="70"/>
      <c r="J6" s="70"/>
      <c r="K6" s="70"/>
      <c r="L6" s="70"/>
      <c r="M6" s="70"/>
      <c r="N6" s="11">
        <f t="shared" ref="N6:N14" si="0">B6-F6-J6</f>
        <v>0</v>
      </c>
      <c r="O6" s="11">
        <f t="shared" ref="O6:O14" si="1">C6-G6-K6</f>
        <v>0</v>
      </c>
      <c r="P6" s="11">
        <f t="shared" ref="P6:P14" si="2">D6-H6-L6</f>
        <v>0</v>
      </c>
      <c r="Q6" s="11">
        <f t="shared" ref="Q6:Q14" si="3">E6-I6-M6</f>
        <v>0</v>
      </c>
    </row>
    <row r="7" spans="1:17" ht="21.95" customHeight="1" x14ac:dyDescent="0.2">
      <c r="A7" s="5" t="str">
        <f ca="1">Translations!$A$156</f>
        <v>Vector Control: IRS</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Translations!$A$157</f>
        <v>Case management - Diagnosis</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Translations!$A$158</f>
        <v>Case management - Treatment</v>
      </c>
      <c r="B9" s="70"/>
      <c r="C9" s="70"/>
      <c r="D9" s="70"/>
      <c r="E9" s="70"/>
      <c r="F9" s="70"/>
      <c r="G9" s="70"/>
      <c r="H9" s="70"/>
      <c r="I9" s="70"/>
      <c r="J9" s="70"/>
      <c r="K9" s="70"/>
      <c r="L9" s="70"/>
      <c r="M9" s="70"/>
      <c r="N9" s="11">
        <f t="shared" si="0"/>
        <v>0</v>
      </c>
      <c r="O9" s="11">
        <f t="shared" si="1"/>
        <v>0</v>
      </c>
      <c r="P9" s="11">
        <f t="shared" si="2"/>
        <v>0</v>
      </c>
      <c r="Q9" s="11">
        <f t="shared" si="3"/>
        <v>0</v>
      </c>
    </row>
    <row r="10" spans="1:17" ht="21.95" customHeight="1" x14ac:dyDescent="0.2">
      <c r="A10" s="5" t="str">
        <f ca="1">Translations!$A$159</f>
        <v>Specific prevention intervention: Intermittent preventive treatment in pregnancy (IPTp)</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Translations!$A$160</f>
        <v>Specific prevention intervention: Seasonal malaria chemoprophylaxis (SMC)</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Translations!$A$161</f>
        <v>RSSH</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Translations!$A$162</f>
        <v>Program Management</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Translations!$A$163</f>
        <v>Other</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3" customHeight="1" x14ac:dyDescent="0.2">
      <c r="A15" s="10"/>
      <c r="B15" s="9"/>
      <c r="C15" s="9"/>
      <c r="D15" s="9"/>
      <c r="E15" s="8"/>
      <c r="F15" s="8"/>
      <c r="G15" s="8"/>
      <c r="H15" s="8"/>
      <c r="I15" s="8"/>
      <c r="J15" s="8"/>
      <c r="K15" s="7"/>
      <c r="L15" s="7"/>
      <c r="M15" s="7"/>
      <c r="N15" s="7"/>
      <c r="O15" s="7"/>
      <c r="P15" s="7"/>
      <c r="Q15" s="7"/>
    </row>
    <row r="16" spans="1:17" ht="15" customHeight="1" x14ac:dyDescent="0.2">
      <c r="A16" s="5" t="str">
        <f ca="1">Translations!$A$164</f>
        <v>Total</v>
      </c>
      <c r="B16" s="4">
        <f t="shared" ref="B16:Q16" si="4">SUM(B6:B14)</f>
        <v>0</v>
      </c>
      <c r="C16" s="4">
        <f t="shared" si="4"/>
        <v>0</v>
      </c>
      <c r="D16" s="4">
        <f t="shared" si="4"/>
        <v>0</v>
      </c>
      <c r="E16" s="4">
        <f t="shared" si="4"/>
        <v>0</v>
      </c>
      <c r="F16" s="4">
        <f t="shared" si="4"/>
        <v>0</v>
      </c>
      <c r="G16" s="4">
        <f t="shared" si="4"/>
        <v>0</v>
      </c>
      <c r="H16" s="4">
        <f t="shared" si="4"/>
        <v>0</v>
      </c>
      <c r="I16" s="4">
        <f t="shared" si="4"/>
        <v>0</v>
      </c>
      <c r="J16" s="4">
        <f t="shared" si="4"/>
        <v>0</v>
      </c>
      <c r="K16" s="4">
        <f t="shared" si="4"/>
        <v>0</v>
      </c>
      <c r="L16" s="4">
        <f t="shared" si="4"/>
        <v>0</v>
      </c>
      <c r="M16" s="4">
        <f t="shared" si="4"/>
        <v>0</v>
      </c>
      <c r="N16" s="4">
        <f t="shared" si="4"/>
        <v>0</v>
      </c>
      <c r="O16" s="4">
        <f t="shared" si="4"/>
        <v>0</v>
      </c>
      <c r="P16" s="4">
        <f t="shared" si="4"/>
        <v>0</v>
      </c>
      <c r="Q16" s="4">
        <f t="shared" si="4"/>
        <v>0</v>
      </c>
    </row>
    <row r="18" spans="1:1" x14ac:dyDescent="0.2">
      <c r="A18" s="71"/>
    </row>
    <row r="19" spans="1:1" x14ac:dyDescent="0.2">
      <c r="A19" s="71"/>
    </row>
  </sheetData>
  <sheetProtection algorithmName="SHA-512" hashValue="STQBo2aw8X2CcI6pyrP3/8pMit+cKWDDKuXv9gS9PXsPe3vGpSzlwyTRhJ1aLYghBrYbbKcDRAW0KRntkBT5hA==" saltValue="AB8bOAIP1NgYaIMJIJ/9Qw==" spinCount="100000" sheet="1" objects="1" scenarios="1" formatColumns="0" formatRows="0"/>
  <protectedRanges>
    <protectedRange sqref="B6:M15"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14">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sqref="A1:C2"/>
    </sheetView>
  </sheetViews>
  <sheetFormatPr defaultColWidth="9.85546875" defaultRowHeight="14.25" x14ac:dyDescent="0.2"/>
  <cols>
    <col min="1" max="1" width="55.7109375" style="72" customWidth="1"/>
    <col min="2" max="17" width="12.140625" style="13" customWidth="1"/>
    <col min="18" max="16384" width="9.85546875" style="13"/>
  </cols>
  <sheetData>
    <row r="1" spans="1:17"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Translations!$A$92</f>
        <v>Malaria</v>
      </c>
      <c r="I1" s="176" t="str">
        <f ca="1">Translations!$A$86</f>
        <v>Fiscal Year in which implementation period starts</v>
      </c>
      <c r="J1" s="176"/>
      <c r="K1" s="176"/>
      <c r="L1" s="176"/>
      <c r="M1" s="177" t="str">
        <f>IF(ISNUMBER('Cover Sheet'!D13),'Cover Sheet'!D13,VLOOKUP("Select year",Dropdowns!$O$17:$R$17,LangOffset+1,0))</f>
        <v>Select year</v>
      </c>
      <c r="N1" s="177"/>
    </row>
    <row r="2" spans="1:17"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t="str">
        <f>IF(ISNUMBER('Cover Sheet'!D14),'Cover Sheet'!D14,VLOOKUP("Select year",Dropdowns!$O$17:$R$17,LangOffset+1,0))</f>
        <v>Select year</v>
      </c>
      <c r="N2" s="177"/>
    </row>
    <row r="3" spans="1:17" ht="30" customHeight="1" x14ac:dyDescent="0.2">
      <c r="A3" s="178" t="str">
        <f ca="1">Translations!$A$145</f>
        <v>NSP cost categories</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ht="15" customHeight="1" x14ac:dyDescent="0.2">
      <c r="A4" s="179"/>
      <c r="B4" s="12" t="str">
        <f>IF(ISNUMBER(M1),M1,"")</f>
        <v/>
      </c>
      <c r="C4" s="12" t="str">
        <f>IFERROR(B4+1,"")</f>
        <v/>
      </c>
      <c r="D4" s="12" t="str">
        <f>IFERROR(C4+1,"")</f>
        <v/>
      </c>
      <c r="E4" s="12" t="str">
        <f>IFERROR(D4+1,"")</f>
        <v/>
      </c>
      <c r="F4" s="12" t="str">
        <f>B4</f>
        <v/>
      </c>
      <c r="G4" s="12" t="str">
        <f>C4</f>
        <v/>
      </c>
      <c r="H4" s="12" t="str">
        <f>D4</f>
        <v/>
      </c>
      <c r="I4" s="12" t="str">
        <f>E4</f>
        <v/>
      </c>
      <c r="J4" s="12" t="str">
        <f>B4</f>
        <v/>
      </c>
      <c r="K4" s="12" t="str">
        <f>C4</f>
        <v/>
      </c>
      <c r="L4" s="12" t="str">
        <f>D4</f>
        <v/>
      </c>
      <c r="M4" s="12" t="str">
        <f>E4</f>
        <v/>
      </c>
      <c r="N4" s="12" t="str">
        <f>B4</f>
        <v/>
      </c>
      <c r="O4" s="12" t="str">
        <f>C4</f>
        <v/>
      </c>
      <c r="P4" s="12" t="str">
        <f>D4</f>
        <v/>
      </c>
      <c r="Q4" s="12" t="str">
        <f>E4</f>
        <v/>
      </c>
    </row>
    <row r="5" spans="1:17" ht="3" customHeight="1" x14ac:dyDescent="0.2">
      <c r="A5" s="10"/>
      <c r="B5" s="9"/>
      <c r="C5" s="9"/>
      <c r="D5" s="9"/>
      <c r="E5" s="8"/>
      <c r="F5" s="8"/>
      <c r="G5" s="8"/>
      <c r="H5" s="8"/>
      <c r="I5" s="8"/>
      <c r="J5" s="8"/>
      <c r="K5" s="7"/>
      <c r="L5" s="7"/>
      <c r="M5" s="7"/>
      <c r="N5" s="7"/>
      <c r="O5" s="7"/>
      <c r="P5" s="7"/>
      <c r="Q5" s="7"/>
    </row>
    <row r="6" spans="1:17" ht="15" customHeight="1" x14ac:dyDescent="0.2">
      <c r="A6" s="76"/>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15" customHeight="1" x14ac:dyDescent="0.2">
      <c r="A7" s="76"/>
      <c r="B7" s="70"/>
      <c r="C7" s="70"/>
      <c r="D7" s="70"/>
      <c r="E7" s="70"/>
      <c r="F7" s="70"/>
      <c r="G7" s="70"/>
      <c r="H7" s="70"/>
      <c r="I7" s="70"/>
      <c r="J7" s="70"/>
      <c r="K7" s="70"/>
      <c r="L7" s="70"/>
      <c r="M7" s="70"/>
      <c r="N7" s="11">
        <f t="shared" si="0"/>
        <v>0</v>
      </c>
      <c r="O7" s="11">
        <f t="shared" si="1"/>
        <v>0</v>
      </c>
      <c r="P7" s="11">
        <f t="shared" si="2"/>
        <v>0</v>
      </c>
      <c r="Q7" s="11">
        <f t="shared" si="3"/>
        <v>0</v>
      </c>
    </row>
    <row r="8" spans="1:17" ht="15" customHeight="1" x14ac:dyDescent="0.2">
      <c r="A8" s="76"/>
      <c r="B8" s="70"/>
      <c r="C8" s="70"/>
      <c r="D8" s="70"/>
      <c r="E8" s="70"/>
      <c r="F8" s="70"/>
      <c r="G8" s="70"/>
      <c r="H8" s="70"/>
      <c r="I8" s="70"/>
      <c r="J8" s="70"/>
      <c r="K8" s="70"/>
      <c r="L8" s="70"/>
      <c r="M8" s="70"/>
      <c r="N8" s="11">
        <f t="shared" si="0"/>
        <v>0</v>
      </c>
      <c r="O8" s="11">
        <f t="shared" si="1"/>
        <v>0</v>
      </c>
      <c r="P8" s="11">
        <f t="shared" si="2"/>
        <v>0</v>
      </c>
      <c r="Q8" s="11">
        <f t="shared" si="3"/>
        <v>0</v>
      </c>
    </row>
    <row r="9" spans="1:17" ht="15" customHeight="1" x14ac:dyDescent="0.2">
      <c r="A9" s="76"/>
      <c r="B9" s="70"/>
      <c r="C9" s="70"/>
      <c r="D9" s="70"/>
      <c r="E9" s="70"/>
      <c r="F9" s="70"/>
      <c r="G9" s="70"/>
      <c r="H9" s="70"/>
      <c r="I9" s="70"/>
      <c r="J9" s="70"/>
      <c r="K9" s="70"/>
      <c r="L9" s="70"/>
      <c r="M9" s="70"/>
      <c r="N9" s="11">
        <f t="shared" si="0"/>
        <v>0</v>
      </c>
      <c r="O9" s="11">
        <f t="shared" si="1"/>
        <v>0</v>
      </c>
      <c r="P9" s="11">
        <f t="shared" si="2"/>
        <v>0</v>
      </c>
      <c r="Q9" s="11">
        <f t="shared" si="3"/>
        <v>0</v>
      </c>
    </row>
    <row r="10" spans="1:17" ht="15" customHeight="1" x14ac:dyDescent="0.2">
      <c r="A10" s="76"/>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15" customHeight="1" x14ac:dyDescent="0.2">
      <c r="A11" s="76"/>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15" customHeight="1" x14ac:dyDescent="0.2">
      <c r="A12" s="76"/>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15" customHeight="1" x14ac:dyDescent="0.2">
      <c r="A13" s="76"/>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15" customHeight="1" x14ac:dyDescent="0.2">
      <c r="A14" s="76"/>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15" customHeight="1" x14ac:dyDescent="0.2">
      <c r="A15" s="76"/>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15" customHeight="1" x14ac:dyDescent="0.2">
      <c r="A16" s="76"/>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15" customHeight="1" x14ac:dyDescent="0.2">
      <c r="A17" s="76"/>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15" customHeight="1" x14ac:dyDescent="0.2">
      <c r="A18" s="76"/>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15" customHeight="1" x14ac:dyDescent="0.2">
      <c r="A19" s="76"/>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15" customHeight="1" x14ac:dyDescent="0.2">
      <c r="A20" s="76"/>
      <c r="B20" s="70"/>
      <c r="C20" s="70"/>
      <c r="D20" s="70"/>
      <c r="E20" s="70"/>
      <c r="F20" s="70"/>
      <c r="G20" s="70"/>
      <c r="H20" s="70"/>
      <c r="I20" s="70"/>
      <c r="J20" s="70"/>
      <c r="K20" s="70"/>
      <c r="L20" s="70"/>
      <c r="M20" s="70"/>
      <c r="N20" s="11">
        <f t="shared" si="0"/>
        <v>0</v>
      </c>
      <c r="O20" s="11">
        <f t="shared" si="1"/>
        <v>0</v>
      </c>
      <c r="P20" s="11">
        <f t="shared" si="2"/>
        <v>0</v>
      </c>
      <c r="Q20" s="11">
        <f t="shared" si="3"/>
        <v>0</v>
      </c>
    </row>
    <row r="21" spans="1:17"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f t="shared" si="4"/>
        <v>0</v>
      </c>
      <c r="Q22" s="4">
        <f t="shared" si="4"/>
        <v>0</v>
      </c>
    </row>
    <row r="24" spans="1:17" x14ac:dyDescent="0.2">
      <c r="A24" s="71"/>
    </row>
    <row r="25" spans="1:17" x14ac:dyDescent="0.2">
      <c r="A25" s="71"/>
    </row>
  </sheetData>
  <sheetProtection algorithmName="SHA-512" hashValue="gWWE6Cb7clnzidanzbrF6t44nVszb6Jc8WVgA3vzppTCQ/FejNzgB/NBw0OreYKl3oEjbp5u+QNUuXccEpgnBA==" saltValue="Efzl6z+6VjjtCRcahhBakg==" spinCount="100000" sheet="1" objects="1" scenarios="1" formatColumns="0" formatRows="0"/>
  <protectedRanges>
    <protectedRange sqref="B6:M21" name="Range1"/>
  </protectedRanges>
  <mergeCells count="14">
    <mergeCell ref="M1:N1"/>
    <mergeCell ref="M2:N2"/>
    <mergeCell ref="A3:A4"/>
    <mergeCell ref="B3:E3"/>
    <mergeCell ref="F3:I3"/>
    <mergeCell ref="J3:M3"/>
    <mergeCell ref="N3:Q3"/>
    <mergeCell ref="A1:C2"/>
    <mergeCell ref="E1:F1"/>
    <mergeCell ref="G1:G2"/>
    <mergeCell ref="H1:H2"/>
    <mergeCell ref="I1:L1"/>
    <mergeCell ref="E2:F2"/>
    <mergeCell ref="I2:L2"/>
  </mergeCells>
  <dataValidations count="1">
    <dataValidation type="decimal" operator="greaterThanOrEqual" allowBlank="1" showInputMessage="1" showErrorMessage="1" sqref="B6:M20">
      <formula1>0</formula1>
    </dataValidation>
  </dataValidation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20"/>
  <sheetViews>
    <sheetView workbookViewId="0"/>
  </sheetViews>
  <sheetFormatPr defaultColWidth="10.28515625" defaultRowHeight="14.25" x14ac:dyDescent="0.25"/>
  <cols>
    <col min="1" max="1" width="22.42578125" style="42" customWidth="1"/>
    <col min="2" max="2" width="35.7109375" style="42" customWidth="1"/>
    <col min="3" max="3" width="35.7109375" style="45" customWidth="1"/>
    <col min="4" max="4" width="35.7109375" style="43" customWidth="1"/>
    <col min="5" max="5" width="35.7109375" style="42" customWidth="1"/>
    <col min="6" max="16384" width="10.28515625" style="42"/>
  </cols>
  <sheetData>
    <row r="1" spans="1:5" ht="15" customHeight="1" x14ac:dyDescent="0.25">
      <c r="A1" s="63"/>
      <c r="B1" s="50"/>
      <c r="C1" s="50">
        <f>IF(Instructions!$B$6="English",0,IF(Instructions!$B$6="Français",1,IF(Instructions!$B$6="Español",2,IF(Instructions!$B$6="Русский",3))))</f>
        <v>0</v>
      </c>
      <c r="D1" s="50"/>
      <c r="E1" s="50"/>
    </row>
    <row r="2" spans="1:5" ht="15" customHeight="1" x14ac:dyDescent="0.25">
      <c r="A2" s="63"/>
      <c r="B2" s="62" t="s">
        <v>148</v>
      </c>
      <c r="C2" s="47" t="s">
        <v>149</v>
      </c>
      <c r="D2" s="48" t="s">
        <v>150</v>
      </c>
      <c r="E2" s="49" t="s">
        <v>151</v>
      </c>
    </row>
    <row r="3" spans="1:5" ht="15" customHeight="1" x14ac:dyDescent="0.25">
      <c r="A3" s="51" t="str">
        <f t="shared" ref="A3:A34" ca="1" si="0">OFFSET($B3,0,LangOffset,1,1)</f>
        <v>Funding landscape table</v>
      </c>
      <c r="B3" s="51" t="s">
        <v>41</v>
      </c>
      <c r="C3" s="51" t="s">
        <v>162</v>
      </c>
      <c r="D3" s="51" t="s">
        <v>291</v>
      </c>
      <c r="E3" s="51" t="s">
        <v>423</v>
      </c>
    </row>
    <row r="4" spans="1:5" ht="15" customHeight="1" x14ac:dyDescent="0.25">
      <c r="A4" s="51" t="str">
        <f t="shared" ca="1" si="0"/>
        <v>Latest update: June 2017</v>
      </c>
      <c r="B4" s="51" t="s">
        <v>1543</v>
      </c>
      <c r="C4" s="51" t="s">
        <v>1544</v>
      </c>
      <c r="D4" s="51" t="s">
        <v>1545</v>
      </c>
      <c r="E4" s="51" t="s">
        <v>1546</v>
      </c>
    </row>
    <row r="5" spans="1:5" ht="15" customHeight="1" x14ac:dyDescent="0.25">
      <c r="A5" s="51" t="str">
        <f t="shared" ca="1" si="0"/>
        <v>Cover Sheet</v>
      </c>
      <c r="B5" s="51" t="s">
        <v>44</v>
      </c>
      <c r="C5" s="51" t="s">
        <v>1527</v>
      </c>
      <c r="D5" s="51" t="s">
        <v>1528</v>
      </c>
      <c r="E5" s="51" t="s">
        <v>1529</v>
      </c>
    </row>
    <row r="6" spans="1:5" ht="15" customHeight="1" x14ac:dyDescent="0.25">
      <c r="A6" s="51" t="str">
        <f t="shared" ca="1" si="0"/>
        <v>Financial Gap Overview for Disease Programs</v>
      </c>
      <c r="B6" s="51" t="s">
        <v>57</v>
      </c>
      <c r="C6" s="51" t="s">
        <v>1530</v>
      </c>
      <c r="D6" s="51" t="s">
        <v>1531</v>
      </c>
      <c r="E6" s="51" t="s">
        <v>1532</v>
      </c>
    </row>
    <row r="7" spans="1:5" ht="15" customHeight="1" x14ac:dyDescent="0.25">
      <c r="A7" s="51" t="str">
        <f t="shared" ca="1" si="0"/>
        <v>Overall Health Sector: Government Health Spending</v>
      </c>
      <c r="B7" s="51" t="s">
        <v>90</v>
      </c>
      <c r="C7" s="51" t="s">
        <v>1533</v>
      </c>
      <c r="D7" s="51" t="s">
        <v>1534</v>
      </c>
      <c r="E7" s="51" t="s">
        <v>1535</v>
      </c>
    </row>
    <row r="8" spans="1:5" ht="15" customHeight="1" x14ac:dyDescent="0.25">
      <c r="A8" s="51" t="str">
        <f t="shared" ca="1" si="0"/>
        <v>Detailed Financial Gap</v>
      </c>
      <c r="B8" s="51" t="s">
        <v>1516</v>
      </c>
      <c r="C8" s="51" t="s">
        <v>1536</v>
      </c>
      <c r="D8" s="51" t="s">
        <v>1537</v>
      </c>
      <c r="E8" s="51" t="s">
        <v>1538</v>
      </c>
    </row>
    <row r="9" spans="1:5" ht="15" customHeight="1" x14ac:dyDescent="0.25">
      <c r="A9" s="51" t="str">
        <f t="shared" ca="1" si="0"/>
        <v>General Guidance</v>
      </c>
      <c r="B9" s="51" t="s">
        <v>42</v>
      </c>
      <c r="C9" s="51" t="s">
        <v>163</v>
      </c>
      <c r="D9" s="51" t="s">
        <v>293</v>
      </c>
      <c r="E9" s="51" t="s">
        <v>424</v>
      </c>
    </row>
    <row r="10" spans="1:5" ht="15" customHeight="1" x14ac:dyDescent="0.25">
      <c r="A10" s="51" t="str">
        <f t="shared" ca="1" si="0"/>
        <v>Country</v>
      </c>
      <c r="B10" s="51" t="s">
        <v>45</v>
      </c>
      <c r="C10" s="51" t="s">
        <v>164</v>
      </c>
      <c r="D10" s="51" t="s">
        <v>294</v>
      </c>
      <c r="E10" s="51" t="s">
        <v>425</v>
      </c>
    </row>
    <row r="11" spans="1:5" ht="15" customHeight="1" x14ac:dyDescent="0.25">
      <c r="A11" s="51" t="str">
        <f t="shared" ca="1" si="0"/>
        <v>Fiscal Cycle</v>
      </c>
      <c r="B11" s="51" t="s">
        <v>47</v>
      </c>
      <c r="C11" s="51" t="s">
        <v>165</v>
      </c>
      <c r="D11" s="51" t="s">
        <v>295</v>
      </c>
      <c r="E11" s="51" t="s">
        <v>426</v>
      </c>
    </row>
    <row r="12" spans="1:5" ht="15" customHeight="1" x14ac:dyDescent="0.25">
      <c r="A12" s="51" t="str">
        <f t="shared" ca="1" si="0"/>
        <v>Currency</v>
      </c>
      <c r="B12" s="51" t="s">
        <v>49</v>
      </c>
      <c r="C12" s="51" t="s">
        <v>166</v>
      </c>
      <c r="D12" s="51" t="s">
        <v>296</v>
      </c>
      <c r="E12" s="51" t="s">
        <v>427</v>
      </c>
    </row>
    <row r="13" spans="1:5" ht="15" customHeight="1" x14ac:dyDescent="0.25">
      <c r="A13" s="51" t="str">
        <f t="shared" ca="1" si="0"/>
        <v>Fiscal Year in which implementation period starts</v>
      </c>
      <c r="B13" s="51" t="s">
        <v>23</v>
      </c>
      <c r="C13" s="51" t="s">
        <v>167</v>
      </c>
      <c r="D13" s="51" t="s">
        <v>297</v>
      </c>
      <c r="E13" s="51" t="s">
        <v>428</v>
      </c>
    </row>
    <row r="14" spans="1:5" ht="15" customHeight="1" x14ac:dyDescent="0.25">
      <c r="A14" s="51" t="str">
        <f t="shared" ca="1" si="0"/>
        <v>Fiscal Year in which implementation period ends</v>
      </c>
      <c r="B14" s="51" t="s">
        <v>21</v>
      </c>
      <c r="C14" s="51" t="s">
        <v>168</v>
      </c>
      <c r="D14" s="51" t="s">
        <v>298</v>
      </c>
      <c r="E14" s="51" t="s">
        <v>429</v>
      </c>
    </row>
    <row r="15" spans="1:5" ht="15" customHeight="1" x14ac:dyDescent="0.25">
      <c r="A15" s="51" t="str">
        <f t="shared" ca="1" si="0"/>
        <v>Current funding request pertains to a program</v>
      </c>
      <c r="B15" s="51" t="s">
        <v>53</v>
      </c>
      <c r="C15" s="51" t="s">
        <v>169</v>
      </c>
      <c r="D15" s="51" t="s">
        <v>299</v>
      </c>
      <c r="E15" s="51" t="s">
        <v>430</v>
      </c>
    </row>
    <row r="16" spans="1:5" ht="15" customHeight="1" x14ac:dyDescent="0.25">
      <c r="A16" s="51" t="str">
        <f t="shared" ca="1" si="0"/>
        <v>Detailed Financial Gap based on:</v>
      </c>
      <c r="B16" s="51" t="s">
        <v>55</v>
      </c>
      <c r="C16" s="51" t="s">
        <v>170</v>
      </c>
      <c r="D16" s="51" t="s">
        <v>300</v>
      </c>
      <c r="E16" s="51" t="s">
        <v>431</v>
      </c>
    </row>
    <row r="17" spans="1:5" ht="15" customHeight="1" x14ac:dyDescent="0.25">
      <c r="A17" s="51" t="str">
        <f t="shared" ca="1" si="0"/>
        <v>Header: Exchange Rate</v>
      </c>
      <c r="B17" s="51" t="s">
        <v>58</v>
      </c>
      <c r="C17" s="51" t="s">
        <v>171</v>
      </c>
      <c r="D17" s="51" t="s">
        <v>301</v>
      </c>
      <c r="E17" s="51" t="s">
        <v>432</v>
      </c>
    </row>
    <row r="18" spans="1:5" ht="15" customHeight="1" x14ac:dyDescent="0.25">
      <c r="A18" s="51" t="str">
        <f t="shared" ca="1" si="0"/>
        <v>SECTION A: Total Funding needs for the National Strategic Plan</v>
      </c>
      <c r="B18" s="51" t="s">
        <v>60</v>
      </c>
      <c r="C18" s="51" t="s">
        <v>435</v>
      </c>
      <c r="D18" s="51" t="s">
        <v>436</v>
      </c>
      <c r="E18" s="51" t="s">
        <v>434</v>
      </c>
    </row>
    <row r="19" spans="1:5" ht="15" customHeight="1" x14ac:dyDescent="0.25">
      <c r="A19" s="51" t="str">
        <f t="shared" ca="1" si="0"/>
        <v>LINE A: Total Funding needs for the National Strategic Plan</v>
      </c>
      <c r="B19" s="51" t="s">
        <v>61</v>
      </c>
      <c r="C19" s="51" t="s">
        <v>172</v>
      </c>
      <c r="D19" s="51" t="s">
        <v>302</v>
      </c>
      <c r="E19" s="51" t="s">
        <v>433</v>
      </c>
    </row>
    <row r="20" spans="1:5" ht="15" customHeight="1" x14ac:dyDescent="0.25">
      <c r="A20" s="51" t="str">
        <f t="shared" ca="1" si="0"/>
        <v>SECTIONS B, C and D: Previous, current and anticipated resources to meet the funding needs of the National Strategic Plan</v>
      </c>
      <c r="B20" s="51" t="s">
        <v>63</v>
      </c>
      <c r="C20" s="52" t="s">
        <v>180</v>
      </c>
      <c r="D20" s="51" t="s">
        <v>303</v>
      </c>
      <c r="E20" s="51" t="s">
        <v>437</v>
      </c>
    </row>
    <row r="21" spans="1:5" ht="15" customHeight="1" x14ac:dyDescent="0.25">
      <c r="A21" s="51" t="str">
        <f t="shared" ca="1" si="0"/>
        <v>Section B: Previous, Current and Anticipated Domestic Resources</v>
      </c>
      <c r="B21" s="51" t="s">
        <v>64</v>
      </c>
      <c r="C21" s="52" t="s">
        <v>179</v>
      </c>
      <c r="D21" s="51" t="s">
        <v>304</v>
      </c>
      <c r="E21" s="51" t="s">
        <v>1542</v>
      </c>
    </row>
    <row r="22" spans="1:5" ht="15" customHeight="1" x14ac:dyDescent="0.25">
      <c r="A22" s="51" t="str">
        <f t="shared" ca="1" si="0"/>
        <v xml:space="preserve">Domestic source B1: Loans </v>
      </c>
      <c r="B22" s="51" t="s">
        <v>65</v>
      </c>
      <c r="C22" s="51" t="s">
        <v>173</v>
      </c>
      <c r="D22" s="51" t="s">
        <v>305</v>
      </c>
      <c r="E22" s="51" t="s">
        <v>438</v>
      </c>
    </row>
    <row r="23" spans="1:5" ht="15" customHeight="1" x14ac:dyDescent="0.25">
      <c r="A23" s="51" t="str">
        <f t="shared" ca="1" si="0"/>
        <v xml:space="preserve">Domestic source B2: Debt relief </v>
      </c>
      <c r="B23" s="51" t="s">
        <v>67</v>
      </c>
      <c r="C23" s="51" t="s">
        <v>174</v>
      </c>
      <c r="D23" s="51" t="s">
        <v>306</v>
      </c>
      <c r="E23" s="51" t="s">
        <v>439</v>
      </c>
    </row>
    <row r="24" spans="1:5" ht="15" customHeight="1" x14ac:dyDescent="0.25">
      <c r="A24" s="51" t="str">
        <f t="shared" ca="1" si="0"/>
        <v>Domestic source B3: Government funding resources</v>
      </c>
      <c r="B24" s="51" t="s">
        <v>69</v>
      </c>
      <c r="C24" s="51" t="s">
        <v>175</v>
      </c>
      <c r="D24" s="51" t="s">
        <v>307</v>
      </c>
      <c r="E24" s="51" t="s">
        <v>440</v>
      </c>
    </row>
    <row r="25" spans="1:5" ht="15" customHeight="1" x14ac:dyDescent="0.25">
      <c r="A25" s="51" t="str">
        <f t="shared" ca="1" si="0"/>
        <v>Domestic source B4: Social Health Insurance</v>
      </c>
      <c r="B25" s="51" t="s">
        <v>71</v>
      </c>
      <c r="C25" s="51" t="s">
        <v>176</v>
      </c>
      <c r="D25" s="51" t="s">
        <v>308</v>
      </c>
      <c r="E25" s="51" t="s">
        <v>441</v>
      </c>
    </row>
    <row r="26" spans="1:5" ht="15" customHeight="1" x14ac:dyDescent="0.25">
      <c r="A26" s="51" t="str">
        <f t="shared" ca="1" si="0"/>
        <v>Domestic source B5: Private sector contributions (national)</v>
      </c>
      <c r="B26" s="51" t="s">
        <v>72</v>
      </c>
      <c r="C26" s="51" t="s">
        <v>177</v>
      </c>
      <c r="D26" s="51" t="s">
        <v>309</v>
      </c>
      <c r="E26" s="51" t="s">
        <v>442</v>
      </c>
    </row>
    <row r="27" spans="1:5" ht="15" customHeight="1" x14ac:dyDescent="0.25">
      <c r="A27" s="51" t="str">
        <f t="shared" ca="1" si="0"/>
        <v>LINE B: Total DOMESTIC resources</v>
      </c>
      <c r="B27" s="51" t="s">
        <v>74</v>
      </c>
      <c r="C27" s="51" t="s">
        <v>178</v>
      </c>
      <c r="D27" s="51" t="s">
        <v>310</v>
      </c>
      <c r="E27" s="51" t="s">
        <v>443</v>
      </c>
    </row>
    <row r="28" spans="1:5" ht="15" customHeight="1" x14ac:dyDescent="0.25">
      <c r="A28" s="51" t="str">
        <f t="shared" ca="1" si="0"/>
        <v>Section C: Previous, Current and Anticipated External Resources (non-Global Fund)</v>
      </c>
      <c r="B28" s="51" t="s">
        <v>76</v>
      </c>
      <c r="C28" s="51" t="s">
        <v>181</v>
      </c>
      <c r="D28" s="51" t="s">
        <v>311</v>
      </c>
      <c r="E28" s="51" t="s">
        <v>460</v>
      </c>
    </row>
    <row r="29" spans="1:5" ht="15" customHeight="1" x14ac:dyDescent="0.25">
      <c r="A29" s="51" t="str">
        <f t="shared" ca="1" si="0"/>
        <v>LINE C: Total EXTERNAL (non-Global Fund)</v>
      </c>
      <c r="B29" s="51" t="s">
        <v>77</v>
      </c>
      <c r="C29" s="51" t="s">
        <v>182</v>
      </c>
      <c r="D29" s="51" t="s">
        <v>312</v>
      </c>
      <c r="E29" s="51" t="s">
        <v>444</v>
      </c>
    </row>
    <row r="30" spans="1:5" ht="15" customHeight="1" x14ac:dyDescent="0.25">
      <c r="A30" s="51" t="str">
        <f t="shared" ca="1" si="0"/>
        <v xml:space="preserve">Section D: Previous, Current and Anticipated External Resources (Global Fund)  </v>
      </c>
      <c r="B30" s="51" t="s">
        <v>79</v>
      </c>
      <c r="C30" s="51" t="s">
        <v>183</v>
      </c>
      <c r="D30" s="51" t="s">
        <v>314</v>
      </c>
      <c r="E30" s="51" t="s">
        <v>461</v>
      </c>
    </row>
    <row r="31" spans="1:5" ht="15" customHeight="1" x14ac:dyDescent="0.25">
      <c r="A31" s="51" t="str">
        <f t="shared" ca="1" si="0"/>
        <v>LINE D: Total EXTERNAL (Global Fund)</v>
      </c>
      <c r="B31" s="51" t="s">
        <v>80</v>
      </c>
      <c r="C31" s="51" t="s">
        <v>184</v>
      </c>
      <c r="D31" s="51" t="s">
        <v>313</v>
      </c>
      <c r="E31" s="51" t="s">
        <v>445</v>
      </c>
    </row>
    <row r="32" spans="1:5" ht="15" customHeight="1" x14ac:dyDescent="0.25">
      <c r="A32" s="51" t="str">
        <f t="shared" ca="1" si="0"/>
        <v xml:space="preserve">LINE E: Total Anticipated Resources </v>
      </c>
      <c r="B32" s="51" t="s">
        <v>82</v>
      </c>
      <c r="C32" s="51" t="s">
        <v>185</v>
      </c>
      <c r="D32" s="51" t="s">
        <v>315</v>
      </c>
      <c r="E32" s="51" t="s">
        <v>446</v>
      </c>
    </row>
    <row r="33" spans="1:5" ht="15" customHeight="1" x14ac:dyDescent="0.25">
      <c r="A33" s="51" t="str">
        <f t="shared" ca="1" si="0"/>
        <v>LINE F: Total Anticipated Funding Gap</v>
      </c>
      <c r="B33" s="51" t="s">
        <v>84</v>
      </c>
      <c r="C33" s="51" t="s">
        <v>186</v>
      </c>
      <c r="D33" s="51" t="s">
        <v>316</v>
      </c>
      <c r="E33" s="51" t="s">
        <v>447</v>
      </c>
    </row>
    <row r="34" spans="1:5" ht="15" customHeight="1" x14ac:dyDescent="0.25">
      <c r="A34" s="51" t="str">
        <f t="shared" ca="1" si="0"/>
        <v>LINE G: Total Funding Request</v>
      </c>
      <c r="B34" s="51" t="s">
        <v>86</v>
      </c>
      <c r="C34" s="51" t="s">
        <v>187</v>
      </c>
      <c r="D34" s="51" t="s">
        <v>317</v>
      </c>
      <c r="E34" s="51" t="s">
        <v>448</v>
      </c>
    </row>
    <row r="35" spans="1:5" ht="15" customHeight="1" x14ac:dyDescent="0.25">
      <c r="A35" s="51" t="str">
        <f t="shared" ref="A35:A66" ca="1" si="1">OFFSET($B35,0,LangOffset,1,1)</f>
        <v xml:space="preserve">LINE H: Total Remaining Funding Gap </v>
      </c>
      <c r="B35" s="51" t="s">
        <v>88</v>
      </c>
      <c r="C35" s="51" t="s">
        <v>188</v>
      </c>
      <c r="D35" s="51" t="s">
        <v>318</v>
      </c>
      <c r="E35" s="51" t="s">
        <v>449</v>
      </c>
    </row>
    <row r="36" spans="1:5" ht="15" customHeight="1" x14ac:dyDescent="0.25">
      <c r="A36" s="51" t="str">
        <f t="shared" ca="1" si="1"/>
        <v>Header: Level of Government</v>
      </c>
      <c r="B36" s="51" t="s">
        <v>91</v>
      </c>
      <c r="C36" s="51" t="s">
        <v>189</v>
      </c>
      <c r="D36" s="51" t="s">
        <v>319</v>
      </c>
      <c r="E36" s="51" t="s">
        <v>450</v>
      </c>
    </row>
    <row r="37" spans="1:5" ht="15" customHeight="1" x14ac:dyDescent="0.25">
      <c r="A37" s="51" t="str">
        <f t="shared" ca="1" si="1"/>
        <v>Header: Exchange Rate</v>
      </c>
      <c r="B37" s="51" t="s">
        <v>58</v>
      </c>
      <c r="C37" s="51" t="s">
        <v>171</v>
      </c>
      <c r="D37" s="51" t="s">
        <v>301</v>
      </c>
      <c r="E37" s="51" t="s">
        <v>432</v>
      </c>
    </row>
    <row r="38" spans="1:5" ht="15" customHeight="1" x14ac:dyDescent="0.25">
      <c r="A38" s="51" t="str">
        <f t="shared" ca="1" si="1"/>
        <v>Domestic source I1: Loans</v>
      </c>
      <c r="B38" s="51" t="s">
        <v>93</v>
      </c>
      <c r="C38" s="53" t="s">
        <v>190</v>
      </c>
      <c r="D38" s="53" t="s">
        <v>320</v>
      </c>
      <c r="E38" s="53" t="s">
        <v>451</v>
      </c>
    </row>
    <row r="39" spans="1:5" s="44" customFormat="1" ht="15" customHeight="1" x14ac:dyDescent="0.25">
      <c r="A39" s="51" t="str">
        <f t="shared" ca="1" si="1"/>
        <v>Domestic source I2: Debt Relief</v>
      </c>
      <c r="B39" s="51" t="s">
        <v>95</v>
      </c>
      <c r="C39" s="51" t="s">
        <v>191</v>
      </c>
      <c r="D39" s="51" t="s">
        <v>321</v>
      </c>
      <c r="E39" s="52" t="s">
        <v>452</v>
      </c>
    </row>
    <row r="40" spans="1:5" ht="15" customHeight="1" x14ac:dyDescent="0.25">
      <c r="A40" s="51" t="str">
        <f t="shared" ca="1" si="1"/>
        <v>Domestic source I3: Government Funding Resources</v>
      </c>
      <c r="B40" s="51" t="s">
        <v>97</v>
      </c>
      <c r="C40" s="51" t="s">
        <v>192</v>
      </c>
      <c r="D40" s="51" t="s">
        <v>322</v>
      </c>
      <c r="E40" s="51" t="s">
        <v>453</v>
      </c>
    </row>
    <row r="41" spans="1:5" ht="15" customHeight="1" x14ac:dyDescent="0.25">
      <c r="A41" s="51" t="str">
        <f t="shared" ca="1" si="1"/>
        <v>Domestic source I4: Social Health Insurance</v>
      </c>
      <c r="B41" s="51" t="s">
        <v>99</v>
      </c>
      <c r="C41" s="51" t="s">
        <v>193</v>
      </c>
      <c r="D41" s="51" t="s">
        <v>323</v>
      </c>
      <c r="E41" s="51" t="s">
        <v>454</v>
      </c>
    </row>
    <row r="42" spans="1:5" ht="15" customHeight="1" x14ac:dyDescent="0.25">
      <c r="A42" s="51" t="str">
        <f t="shared" ca="1" si="1"/>
        <v>LINE I: Total Government Health Spending</v>
      </c>
      <c r="B42" s="51" t="s">
        <v>101</v>
      </c>
      <c r="C42" s="51" t="s">
        <v>194</v>
      </c>
      <c r="D42" s="51" t="s">
        <v>324</v>
      </c>
      <c r="E42" s="51" t="s">
        <v>455</v>
      </c>
    </row>
    <row r="43" spans="1:5" ht="15" customHeight="1" x14ac:dyDescent="0.25">
      <c r="A43" s="51" t="str">
        <f t="shared" ca="1" si="1"/>
        <v>LINE J: Share of Health in Government Expenditure (in %)</v>
      </c>
      <c r="B43" s="53" t="s">
        <v>103</v>
      </c>
      <c r="C43" s="51" t="s">
        <v>195</v>
      </c>
      <c r="D43" s="51" t="s">
        <v>325</v>
      </c>
      <c r="E43" s="51" t="s">
        <v>456</v>
      </c>
    </row>
    <row r="44" spans="1:5" ht="15" customHeight="1" x14ac:dyDescent="0.25">
      <c r="A44" s="51" t="str">
        <f t="shared" ca="1" si="1"/>
        <v>LINE K: Total Government Commitments for Health Systems Strengthening</v>
      </c>
      <c r="B44" s="52" t="s">
        <v>105</v>
      </c>
      <c r="C44" s="51" t="s">
        <v>196</v>
      </c>
      <c r="D44" s="51" t="s">
        <v>326</v>
      </c>
      <c r="E44" s="51" t="s">
        <v>457</v>
      </c>
    </row>
    <row r="45" spans="1:5" ht="15" customHeight="1" x14ac:dyDescent="0.25">
      <c r="A45" s="51" t="str">
        <f t="shared" ca="1" si="1"/>
        <v>Detailed financial gap analysis based on Global Fund modules</v>
      </c>
      <c r="B45" s="51" t="s">
        <v>107</v>
      </c>
      <c r="C45" s="51" t="s">
        <v>197</v>
      </c>
      <c r="D45" s="51" t="s">
        <v>327</v>
      </c>
      <c r="E45" s="51" t="s">
        <v>458</v>
      </c>
    </row>
    <row r="46" spans="1:5" ht="15" customHeight="1" x14ac:dyDescent="0.25">
      <c r="A46" s="51" t="str">
        <f t="shared" ca="1" si="1"/>
        <v>Detailed financial gap analysis based on NSP cost categories</v>
      </c>
      <c r="B46" s="51" t="s">
        <v>109</v>
      </c>
      <c r="C46" s="51" t="s">
        <v>198</v>
      </c>
      <c r="D46" s="51" t="s">
        <v>328</v>
      </c>
      <c r="E46" s="51" t="s">
        <v>459</v>
      </c>
    </row>
    <row r="47" spans="1:5" ht="15" customHeight="1" x14ac:dyDescent="0.25">
      <c r="A47" s="51" t="str">
        <f t="shared" ca="1" si="1"/>
        <v>A. All applicants are required to complete:</v>
      </c>
      <c r="B47" s="51" t="s">
        <v>43</v>
      </c>
      <c r="C47" s="51" t="s">
        <v>199</v>
      </c>
      <c r="D47" s="51" t="s">
        <v>329</v>
      </c>
      <c r="E47" s="51" t="s">
        <v>462</v>
      </c>
    </row>
    <row r="48" spans="1:5" ht="15" customHeight="1" x14ac:dyDescent="0.25">
      <c r="A48" s="51" t="str">
        <f t="shared" ca="1" si="1"/>
        <v>(1) The 'Financial Gap Overview' worksheet for all disease components for which funding is/will be requested from the Global Fund. If different components are accessing funding in separate 'funding waves' and commitments for the components coming later are not yet finalized, they can be updated along with subsequent submissions. However, ensure that budgeted amounts from domestic resources for year of submission and actual expenditures of previous years are entered for the component(s) for which funding will be requested at a later date.</v>
      </c>
      <c r="B48" s="51" t="s">
        <v>156</v>
      </c>
      <c r="C48" s="51" t="s">
        <v>1517</v>
      </c>
      <c r="D48" s="51" t="s">
        <v>1518</v>
      </c>
      <c r="E48" s="51" t="s">
        <v>1519</v>
      </c>
    </row>
    <row r="49" spans="1:5" ht="15" customHeight="1" x14ac:dyDescent="0.25">
      <c r="A49" s="51" t="str">
        <f t="shared" ca="1" si="1"/>
        <v>(2) The 'Government Health Spending' worksheet. Specific government commitments for strengthening health systems provided to access the co-financing incentive (if applicable) should be captured in relevant cells within this worksheet.</v>
      </c>
      <c r="B49" s="51" t="s">
        <v>1520</v>
      </c>
      <c r="C49" s="51" t="s">
        <v>1521</v>
      </c>
      <c r="D49" s="51" t="s">
        <v>1522</v>
      </c>
      <c r="E49" s="51" t="s">
        <v>1523</v>
      </c>
    </row>
    <row r="50" spans="1:5" ht="15" customHeight="1" x14ac:dyDescent="0.25">
      <c r="A50" s="51" t="str">
        <f t="shared" ca="1" si="1"/>
        <v>B. All High Impact countries of Global Fund portfolio and Upper Middle Income countries should additionally complete the worksheet for detailed financial gap for disease component(s) that are accessing funding through the current submission. Other applicants are also encouraged to provide this information. The objective is to obtain an indicative picture of available funding and gaps in key program areas. Applicants can opt to either use Global Fund modules or their own National Strategy Plan (NSP) cost categories as the basis for assessing gaps.</v>
      </c>
      <c r="B50" s="51" t="s">
        <v>157</v>
      </c>
      <c r="C50" s="51" t="s">
        <v>1524</v>
      </c>
      <c r="D50" s="51" t="s">
        <v>1525</v>
      </c>
      <c r="E50" s="51" t="s">
        <v>1526</v>
      </c>
    </row>
    <row r="51" spans="1:5" ht="15" customHeight="1" x14ac:dyDescent="0.25">
      <c r="A51" s="51" t="str">
        <f t="shared" ca="1" si="1"/>
        <v>C. Data Sources: Indicate source(s) of data along with comments on basis of estimates (if relevant) in the corresponding cell of the last column. The relevant source documents for data and should be submitted along with the funding request.</v>
      </c>
      <c r="B51" s="51" t="s">
        <v>158</v>
      </c>
      <c r="C51" s="51" t="s">
        <v>200</v>
      </c>
      <c r="D51" s="51" t="s">
        <v>330</v>
      </c>
      <c r="E51" s="51" t="s">
        <v>463</v>
      </c>
    </row>
    <row r="52" spans="1:5" ht="15" customHeight="1" x14ac:dyDescent="0.25">
      <c r="A52" s="51" t="str">
        <f t="shared" ca="1" si="1"/>
        <v>Select name of applicant country from drop-down menu</v>
      </c>
      <c r="B52" s="51" t="s">
        <v>46</v>
      </c>
      <c r="C52" s="51" t="s">
        <v>201</v>
      </c>
      <c r="D52" s="51" t="s">
        <v>331</v>
      </c>
      <c r="E52" s="51" t="s">
        <v>464</v>
      </c>
    </row>
    <row r="53" spans="1:5" ht="15" customHeight="1" x14ac:dyDescent="0.25">
      <c r="A53" s="51" t="str">
        <f t="shared" ca="1" si="1"/>
        <v>Select the country's fiscal cycle from drop-down menu</v>
      </c>
      <c r="B53" s="51" t="s">
        <v>48</v>
      </c>
      <c r="C53" s="51" t="s">
        <v>202</v>
      </c>
      <c r="D53" s="51" t="s">
        <v>332</v>
      </c>
      <c r="E53" s="51" t="s">
        <v>465</v>
      </c>
    </row>
    <row r="54" spans="1:5" ht="15" customHeight="1" x14ac:dyDescent="0.25">
      <c r="A54" s="51" t="str">
        <f t="shared" ca="1" si="1"/>
        <v>Select currency (either US Dollar or Euro) in which data is provided. Currency used should be the same as the one used for the funding request to the Global Fund</v>
      </c>
      <c r="B54" s="51" t="s">
        <v>50</v>
      </c>
      <c r="C54" s="51" t="s">
        <v>203</v>
      </c>
      <c r="D54" s="51" t="s">
        <v>333</v>
      </c>
      <c r="E54" s="51" t="s">
        <v>466</v>
      </c>
    </row>
    <row r="55" spans="1:5" ht="15" customHeight="1" x14ac:dyDescent="0.25">
      <c r="A55" s="51" t="str">
        <f t="shared" ca="1" si="1"/>
        <v>For each component, select the fiscal year corresponding to the start of implementation period of the funding request</v>
      </c>
      <c r="B55" s="51" t="s">
        <v>51</v>
      </c>
      <c r="C55" s="51" t="s">
        <v>204</v>
      </c>
      <c r="D55" s="51" t="s">
        <v>334</v>
      </c>
      <c r="E55" s="51" t="s">
        <v>467</v>
      </c>
    </row>
    <row r="56" spans="1:5" ht="15" customHeight="1" x14ac:dyDescent="0.25">
      <c r="A56" s="51" t="str">
        <f t="shared" ca="1" si="1"/>
        <v>For each component, select the fiscal year corresponding to the end of implementation period of the funding request</v>
      </c>
      <c r="B56" s="51" t="s">
        <v>52</v>
      </c>
      <c r="C56" s="51" t="s">
        <v>205</v>
      </c>
      <c r="D56" s="51" t="s">
        <v>335</v>
      </c>
      <c r="E56" s="51" t="s">
        <v>468</v>
      </c>
    </row>
    <row r="57" spans="1:5" ht="15" customHeight="1" x14ac:dyDescent="0.25">
      <c r="A57" s="51" t="str">
        <f t="shared" ca="1" si="1"/>
        <v>For each component, select 'Yes' if funding is requested from the Global Fund through the current submission. Otherwise, select 'No'</v>
      </c>
      <c r="B57" s="51" t="s">
        <v>54</v>
      </c>
      <c r="C57" s="51" t="s">
        <v>206</v>
      </c>
      <c r="D57" s="51" t="s">
        <v>336</v>
      </c>
      <c r="E57" s="51" t="s">
        <v>469</v>
      </c>
    </row>
    <row r="58" spans="1:5" ht="15" customHeight="1" x14ac:dyDescent="0.25">
      <c r="A58" s="51" t="str">
        <f t="shared" ca="1" si="1"/>
        <v xml:space="preserve">For disease component(s) that are accessing funding through the current submission, indicate whether the detailed financial gap is assessed using Global Fund modules or NSP categories. Applicable only for High Impact and Upper Middle Income countries </v>
      </c>
      <c r="B58" s="51" t="s">
        <v>56</v>
      </c>
      <c r="C58" s="51" t="s">
        <v>207</v>
      </c>
      <c r="D58" s="51" t="s">
        <v>337</v>
      </c>
      <c r="E58" s="51" t="s">
        <v>470</v>
      </c>
    </row>
    <row r="59" spans="1:5" ht="15" customHeight="1" x14ac:dyDescent="0.25">
      <c r="A59" s="51" t="str">
        <f t="shared" ca="1" si="1"/>
        <v>Enter annual exchange rate used to convert local currency to reporting currency (local currency units per US Dollar/Euro)</v>
      </c>
      <c r="B59" s="51" t="s">
        <v>59</v>
      </c>
      <c r="C59" s="51" t="s">
        <v>208</v>
      </c>
      <c r="D59" s="51" t="s">
        <v>338</v>
      </c>
      <c r="E59" s="51" t="s">
        <v>471</v>
      </c>
    </row>
    <row r="60" spans="1:5" ht="15" customHeight="1" x14ac:dyDescent="0.25">
      <c r="A60" s="51" t="str">
        <f t="shared" ca="1" si="1"/>
        <v>Provide the annual amounts needed to fund the National Strategic Plan. The annual amounts should be based on national plans to address the overall disease response.</v>
      </c>
      <c r="B60" s="51" t="s">
        <v>62</v>
      </c>
      <c r="C60" s="51" t="s">
        <v>209</v>
      </c>
      <c r="D60" s="51" t="s">
        <v>339</v>
      </c>
      <c r="E60" s="51" t="s">
        <v>472</v>
      </c>
    </row>
    <row r="61" spans="1:5" ht="15" customHeight="1" x14ac:dyDescent="0.25">
      <c r="A61" s="51" t="str">
        <f t="shared" ca="1" si="1"/>
        <v xml:space="preserve">Enter the annual amounts raised by the government through loans from external sources or private creditors which are earmarked for the national strategic plan in (a) implementation years of the funding request, and (b) previous three years </v>
      </c>
      <c r="B61" s="51" t="s">
        <v>66</v>
      </c>
      <c r="C61" s="51" t="s">
        <v>210</v>
      </c>
      <c r="D61" s="51" t="s">
        <v>340</v>
      </c>
      <c r="E61" s="51" t="s">
        <v>473</v>
      </c>
    </row>
    <row r="62" spans="1:5" ht="15" customHeight="1" x14ac:dyDescent="0.25">
      <c r="A62" s="51" t="str">
        <f t="shared" ca="1" si="1"/>
        <v xml:space="preserve">Enter the annual amounts raised by the government through debt relief proceeds which are earmarked for the national strategic plan in (a) implementation years of the funding request, and (b) previous three years </v>
      </c>
      <c r="B62" s="51" t="s">
        <v>68</v>
      </c>
      <c r="C62" s="51" t="s">
        <v>211</v>
      </c>
      <c r="D62" s="51" t="s">
        <v>341</v>
      </c>
      <c r="E62" s="51" t="s">
        <v>474</v>
      </c>
    </row>
    <row r="63" spans="1:5" ht="15" customHeight="1" x14ac:dyDescent="0.2">
      <c r="A63" s="51" t="str">
        <f t="shared" ca="1" si="1"/>
        <v xml:space="preserve">Enter the annual amounts provided from government revenues for implementing the national strategic plan in (a) implementation years of the funding request, and (b) previous three years </v>
      </c>
      <c r="B63" s="51" t="s">
        <v>70</v>
      </c>
      <c r="C63" s="51" t="s">
        <v>212</v>
      </c>
      <c r="D63" s="51" t="s">
        <v>342</v>
      </c>
      <c r="E63" s="54" t="s">
        <v>475</v>
      </c>
    </row>
    <row r="64" spans="1:5" ht="15" customHeight="1" x14ac:dyDescent="0.2">
      <c r="A64" s="51" t="str">
        <f t="shared" ca="1" si="1"/>
        <v>Enter the annual amounts provided from social health insurance mechanisms for implementing the national strategic plan in (a) implementation years of the funding request, and (b) previous three years</v>
      </c>
      <c r="B64" s="51" t="s">
        <v>159</v>
      </c>
      <c r="C64" s="51" t="s">
        <v>213</v>
      </c>
      <c r="D64" s="51" t="s">
        <v>343</v>
      </c>
      <c r="E64" s="54" t="s">
        <v>476</v>
      </c>
    </row>
    <row r="65" spans="1:45" ht="15" customHeight="1" x14ac:dyDescent="0.25">
      <c r="A65" s="51" t="str">
        <f t="shared" ca="1" si="1"/>
        <v>Enter the annual amounts raised from private sector in the country for implementing the national strategic plan in (a) implementation years of the funding request, and (b) previous three years</v>
      </c>
      <c r="B65" s="51" t="s">
        <v>73</v>
      </c>
      <c r="C65" s="51" t="s">
        <v>214</v>
      </c>
      <c r="D65" s="51" t="s">
        <v>344</v>
      </c>
      <c r="E65" s="51" t="s">
        <v>477</v>
      </c>
    </row>
    <row r="66" spans="1:45" ht="15" customHeight="1" x14ac:dyDescent="0.25">
      <c r="A66" s="51" t="str">
        <f t="shared" ca="1" si="1"/>
        <v>Each cell automatically calculates the total annual amounts of domestic resources (Lines B1-B5).</v>
      </c>
      <c r="B66" s="51" t="s">
        <v>75</v>
      </c>
      <c r="C66" s="51" t="s">
        <v>215</v>
      </c>
      <c r="D66" s="51" t="s">
        <v>345</v>
      </c>
      <c r="E66" s="51" t="s">
        <v>478</v>
      </c>
    </row>
    <row r="67" spans="1:45" ht="15" customHeight="1" x14ac:dyDescent="0.25">
      <c r="A67" s="51" t="str">
        <f t="shared" ref="A67:A98" ca="1" si="2">OFFSET($B67,0,LangOffset,1,1)</f>
        <v>Enter the total annual amounts provided by each external donor (excluding Global Fund) to the national strategic plan in (a) implementation years of the funding request, and (b) previous three years. Each cell in Line C, automatically calculates the total annual amounts of external resources (non-Global Fund)</v>
      </c>
      <c r="B67" s="51" t="s">
        <v>78</v>
      </c>
      <c r="C67" s="51" t="s">
        <v>216</v>
      </c>
      <c r="D67" s="51" t="s">
        <v>346</v>
      </c>
      <c r="E67" s="51" t="s">
        <v>479</v>
      </c>
    </row>
    <row r="68" spans="1:45" ht="15" customHeight="1" x14ac:dyDescent="0.25">
      <c r="A68" s="51" t="str">
        <f t="shared" ca="1" si="2"/>
        <v>Enter total annual amounts of all existing same-component Global Fund grants (a) available in the fiscal year of the next implementation period, but is not included in the funding request, if applicable, and (b) previous three years. Report actual expenditure for past years and approved budgets for current and subsequent years. Each cell in Line D automatically calculates the total annual amounts from Global Fund</v>
      </c>
      <c r="B68" s="51" t="s">
        <v>81</v>
      </c>
      <c r="C68" s="51" t="s">
        <v>217</v>
      </c>
      <c r="D68" s="51" t="s">
        <v>347</v>
      </c>
      <c r="E68" s="51" t="s">
        <v>480</v>
      </c>
    </row>
    <row r="69" spans="1:45" ht="15" customHeight="1" x14ac:dyDescent="0.25">
      <c r="A69" s="51" t="str">
        <f t="shared" ca="1" si="2"/>
        <v>Line E calculates automatically the total annual amounts of planned resources for the national strategic plan (Line B+C+D) for the implementation years of the funding request.</v>
      </c>
      <c r="B69" s="51" t="s">
        <v>83</v>
      </c>
      <c r="C69" s="51" t="s">
        <v>218</v>
      </c>
      <c r="D69" s="51" t="s">
        <v>348</v>
      </c>
      <c r="E69" s="51" t="s">
        <v>481</v>
      </c>
    </row>
    <row r="70" spans="1:45" ht="15" customHeight="1" x14ac:dyDescent="0.25">
      <c r="A70" s="51" t="str">
        <f t="shared" ca="1" si="2"/>
        <v xml:space="preserve">Line F automatically calculates the total annual funding gap by deducting annual anticipated resources (Line E) from annual funding need (Line A) for the implementation years of the funding request. </v>
      </c>
      <c r="B70" s="51" t="s">
        <v>85</v>
      </c>
      <c r="C70" s="51" t="s">
        <v>219</v>
      </c>
      <c r="D70" s="51" t="s">
        <v>349</v>
      </c>
      <c r="E70" s="51" t="s">
        <v>482</v>
      </c>
    </row>
    <row r="71" spans="1:45" ht="15" customHeight="1" x14ac:dyDescent="0.25">
      <c r="A71" s="51" t="str">
        <f t="shared" ca="1" si="2"/>
        <v>Enter annual funding requested from the Global Fund, the total of which should be within the country allocation communicated to the country.</v>
      </c>
      <c r="B71" s="51" t="s">
        <v>87</v>
      </c>
      <c r="C71" s="51" t="s">
        <v>220</v>
      </c>
      <c r="D71" s="51" t="s">
        <v>350</v>
      </c>
      <c r="E71" s="51" t="s">
        <v>483</v>
      </c>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row>
    <row r="72" spans="1:45" ht="15" customHeight="1" x14ac:dyDescent="0.25">
      <c r="A72" s="51" t="str">
        <f t="shared" ca="1" si="2"/>
        <v xml:space="preserve">Line H automatically calculates the total remaining funding gap by deducting the annual Global Fund request (Line G) from the anticipated funding gap (Line F) for the implementation years of the funding request. </v>
      </c>
      <c r="B72" s="51" t="s">
        <v>89</v>
      </c>
      <c r="C72" s="51" t="s">
        <v>221</v>
      </c>
      <c r="D72" s="51" t="s">
        <v>351</v>
      </c>
      <c r="E72" s="51" t="s">
        <v>484</v>
      </c>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row>
    <row r="73" spans="1:45" s="43" customFormat="1" ht="15" customHeight="1" x14ac:dyDescent="0.25">
      <c r="A73" s="51" t="str">
        <f t="shared" ca="1" si="2"/>
        <v>Using drop down menu indicate whether the reported data on government health spending pertains only to central government entities or includes health spending by sub-national governments as well</v>
      </c>
      <c r="B73" s="51" t="s">
        <v>92</v>
      </c>
      <c r="C73" s="51" t="s">
        <v>222</v>
      </c>
      <c r="D73" s="51" t="s">
        <v>352</v>
      </c>
      <c r="E73" s="51" t="s">
        <v>485</v>
      </c>
    </row>
    <row r="74" spans="1:45" s="43" customFormat="1" ht="15" customHeight="1" x14ac:dyDescent="0.25">
      <c r="A74" s="51" t="str">
        <f t="shared" ca="1" si="2"/>
        <v>Enter annual exchange rate used to convert local currency to reporting currency (local currency units per US Dollar/Euro)</v>
      </c>
      <c r="B74" s="51" t="s">
        <v>59</v>
      </c>
      <c r="C74" s="51" t="s">
        <v>208</v>
      </c>
      <c r="D74" s="51" t="s">
        <v>353</v>
      </c>
      <c r="E74" s="51" t="s">
        <v>486</v>
      </c>
    </row>
    <row r="75" spans="1:45" s="43" customFormat="1" ht="15" customHeight="1" x14ac:dyDescent="0.25">
      <c r="A75" s="51" t="str">
        <f t="shared" ca="1" si="2"/>
        <v xml:space="preserve">Enter the annual amounts raised by the government through loans from external sources or private creditors for health spending in (a) implementation years of the funding request, and (b) previous four years </v>
      </c>
      <c r="B75" s="51" t="s">
        <v>94</v>
      </c>
      <c r="C75" s="51" t="s">
        <v>223</v>
      </c>
      <c r="D75" s="51" t="s">
        <v>354</v>
      </c>
      <c r="E75" s="51" t="s">
        <v>487</v>
      </c>
    </row>
    <row r="76" spans="1:45" s="43" customFormat="1" ht="15" customHeight="1" x14ac:dyDescent="0.25">
      <c r="A76" s="51" t="str">
        <f t="shared" ca="1" si="2"/>
        <v xml:space="preserve">Enter the annual amounts raised by the government through debt relief proceeds for health spending in (a) implementation years of the funding request, and (b) previous three years </v>
      </c>
      <c r="B76" s="51" t="s">
        <v>96</v>
      </c>
      <c r="C76" s="51" t="s">
        <v>211</v>
      </c>
      <c r="D76" s="51" t="s">
        <v>355</v>
      </c>
      <c r="E76" s="51" t="s">
        <v>488</v>
      </c>
    </row>
    <row r="77" spans="1:45" ht="15" customHeight="1" x14ac:dyDescent="0.25">
      <c r="A77" s="51" t="str">
        <f t="shared" ca="1" si="2"/>
        <v xml:space="preserve">Enter the annual amounts provided from government revenues for health spending in (a) implementation years of the funding request, and (b) previous three years </v>
      </c>
      <c r="B77" s="51" t="s">
        <v>98</v>
      </c>
      <c r="C77" s="51" t="s">
        <v>224</v>
      </c>
      <c r="D77" s="51" t="s">
        <v>356</v>
      </c>
      <c r="E77" s="51" t="s">
        <v>489</v>
      </c>
    </row>
    <row r="78" spans="1:45" ht="15" customHeight="1" x14ac:dyDescent="0.25">
      <c r="A78" s="51" t="str">
        <f t="shared" ca="1" si="2"/>
        <v xml:space="preserve">Enter the annual amounts provided from social health insurance for health spending in (a) implementation years of the funding request, and (b) previous three years </v>
      </c>
      <c r="B78" s="51" t="s">
        <v>100</v>
      </c>
      <c r="C78" s="51" t="s">
        <v>225</v>
      </c>
      <c r="D78" s="51" t="s">
        <v>357</v>
      </c>
      <c r="E78" s="51" t="s">
        <v>490</v>
      </c>
    </row>
    <row r="79" spans="1:45" ht="15" customHeight="1" x14ac:dyDescent="0.25">
      <c r="A79" s="51" t="str">
        <f t="shared" ca="1" si="2"/>
        <v>Each cell automatically calculates the total annual amounts of annual government health spending</v>
      </c>
      <c r="B79" s="51" t="s">
        <v>102</v>
      </c>
      <c r="C79" s="51" t="s">
        <v>226</v>
      </c>
      <c r="D79" s="51" t="s">
        <v>358</v>
      </c>
      <c r="E79" s="51" t="s">
        <v>491</v>
      </c>
    </row>
    <row r="80" spans="1:45" ht="15" customHeight="1" x14ac:dyDescent="0.25">
      <c r="A80" s="51" t="str">
        <f t="shared" ca="1" si="2"/>
        <v>Enter the annual share of health in government expenditure</v>
      </c>
      <c r="B80" s="51" t="s">
        <v>104</v>
      </c>
      <c r="C80" s="51" t="s">
        <v>227</v>
      </c>
      <c r="D80" s="51" t="s">
        <v>359</v>
      </c>
      <c r="E80" s="51" t="s">
        <v>492</v>
      </c>
    </row>
    <row r="81" spans="1:5" ht="15" customHeight="1" x14ac:dyDescent="0.25">
      <c r="A81" s="51" t="str">
        <f t="shared" ca="1" si="2"/>
        <v>Enter annual HSS investments by government that are specifically committed to access the 'willingness-to-pay' component of the 2014-16 allocation and/or the 'co-financing incentive' of the 2017-19 allocation that has been agreed with the Global Fund Secretariat during Country Dialogue</v>
      </c>
      <c r="B81" s="51" t="s">
        <v>106</v>
      </c>
      <c r="C81" s="51" t="s">
        <v>228</v>
      </c>
      <c r="D81" s="51" t="s">
        <v>360</v>
      </c>
      <c r="E81" s="51" t="s">
        <v>493</v>
      </c>
    </row>
    <row r="82" spans="1:5" ht="15" customHeight="1" x14ac:dyDescent="0.25">
      <c r="A82" s="51" t="str">
        <f t="shared" ca="1" si="2"/>
        <v>Enter funding need and estimated funding available from domestic and non-Global Fund resources for each applicable module. See modular approach handbook for definitions of what is included under each Global Fund module. In addition to Global Fund modules, a 'program management' and 'other' categories are provided to capture relevant contributions and gaps</v>
      </c>
      <c r="B82" s="51" t="s">
        <v>108</v>
      </c>
      <c r="C82" s="51" t="s">
        <v>229</v>
      </c>
      <c r="D82" s="51" t="s">
        <v>361</v>
      </c>
      <c r="E82" s="51" t="s">
        <v>494</v>
      </c>
    </row>
    <row r="83" spans="1:5" ht="15" customHeight="1" x14ac:dyDescent="0.25">
      <c r="A83" s="51" t="str">
        <f t="shared" ca="1" si="2"/>
        <v xml:space="preserve">Enter cost categories used for costing of the National Strategic Plan. Against each cost category, enter the funding need and estimated funding available from domestic and non-Global Fund resources </v>
      </c>
      <c r="B83" s="51" t="s">
        <v>110</v>
      </c>
      <c r="C83" s="51" t="s">
        <v>230</v>
      </c>
      <c r="D83" s="51" t="s">
        <v>362</v>
      </c>
      <c r="E83" s="51" t="s">
        <v>495</v>
      </c>
    </row>
    <row r="84" spans="1:5" ht="15" customHeight="1" x14ac:dyDescent="0.25">
      <c r="A84" s="51" t="str">
        <f t="shared" ca="1" si="2"/>
        <v>Please read the Instructions sheet carefully before completing this form</v>
      </c>
      <c r="B84" s="51" t="s">
        <v>111</v>
      </c>
      <c r="C84" s="51" t="s">
        <v>231</v>
      </c>
      <c r="D84" s="51" t="s">
        <v>363</v>
      </c>
      <c r="E84" s="51" t="s">
        <v>496</v>
      </c>
    </row>
    <row r="85" spans="1:5" ht="15" customHeight="1" x14ac:dyDescent="0.25">
      <c r="A85" s="51" t="str">
        <f t="shared" ca="1" si="2"/>
        <v>Component</v>
      </c>
      <c r="B85" s="51" t="s">
        <v>115</v>
      </c>
      <c r="C85" s="51" t="s">
        <v>232</v>
      </c>
      <c r="D85" s="51" t="s">
        <v>154</v>
      </c>
      <c r="E85" s="51" t="s">
        <v>155</v>
      </c>
    </row>
    <row r="86" spans="1:5" ht="15" customHeight="1" x14ac:dyDescent="0.25">
      <c r="A86" s="51" t="str">
        <f t="shared" ca="1" si="2"/>
        <v>Fiscal Year in which implementation period starts</v>
      </c>
      <c r="B86" s="51" t="s">
        <v>23</v>
      </c>
      <c r="C86" s="51" t="s">
        <v>233</v>
      </c>
      <c r="D86" s="51" t="s">
        <v>297</v>
      </c>
      <c r="E86" s="51" t="s">
        <v>428</v>
      </c>
    </row>
    <row r="87" spans="1:5" ht="15" customHeight="1" x14ac:dyDescent="0.25">
      <c r="A87" s="51" t="str">
        <f t="shared" ca="1" si="2"/>
        <v>Fiscal Year in which implementation period ends</v>
      </c>
      <c r="B87" s="51" t="s">
        <v>21</v>
      </c>
      <c r="C87" s="51" t="s">
        <v>234</v>
      </c>
      <c r="D87" s="51" t="s">
        <v>298</v>
      </c>
      <c r="E87" s="51" t="s">
        <v>429</v>
      </c>
    </row>
    <row r="88" spans="1:5" ht="15" customHeight="1" x14ac:dyDescent="0.25">
      <c r="A88" s="51" t="str">
        <f t="shared" ca="1" si="2"/>
        <v>Current funding request pertains to a program:</v>
      </c>
      <c r="B88" s="51" t="s">
        <v>117</v>
      </c>
      <c r="C88" s="51" t="s">
        <v>169</v>
      </c>
      <c r="D88" s="51" t="s">
        <v>364</v>
      </c>
      <c r="E88" s="51" t="s">
        <v>497</v>
      </c>
    </row>
    <row r="89" spans="1:5" ht="15" customHeight="1" x14ac:dyDescent="0.25">
      <c r="A89" s="51" t="str">
        <f t="shared" ca="1" si="2"/>
        <v>Detailed Financial Gap based on:</v>
      </c>
      <c r="B89" s="51" t="s">
        <v>55</v>
      </c>
      <c r="C89" s="51" t="s">
        <v>235</v>
      </c>
      <c r="D89" s="51" t="s">
        <v>300</v>
      </c>
      <c r="E89" s="51" t="s">
        <v>498</v>
      </c>
    </row>
    <row r="90" spans="1:5" ht="15" customHeight="1" x14ac:dyDescent="0.25">
      <c r="A90" s="51" t="str">
        <f t="shared" ca="1" si="2"/>
        <v>HIV/AIDS</v>
      </c>
      <c r="B90" s="51" t="s">
        <v>24</v>
      </c>
      <c r="C90" s="51" t="s">
        <v>1357</v>
      </c>
      <c r="D90" s="51" t="s">
        <v>152</v>
      </c>
      <c r="E90" s="51" t="s">
        <v>153</v>
      </c>
    </row>
    <row r="91" spans="1:5" ht="15" customHeight="1" x14ac:dyDescent="0.25">
      <c r="A91" s="51" t="str">
        <f t="shared" ca="1" si="2"/>
        <v>TB</v>
      </c>
      <c r="B91" s="51" t="s">
        <v>33</v>
      </c>
      <c r="C91" s="51" t="s">
        <v>33</v>
      </c>
      <c r="D91" s="51" t="s">
        <v>365</v>
      </c>
      <c r="E91" s="51" t="s">
        <v>499</v>
      </c>
    </row>
    <row r="92" spans="1:5" ht="15" customHeight="1" x14ac:dyDescent="0.25">
      <c r="A92" s="51" t="str">
        <f t="shared" ca="1" si="2"/>
        <v>Malaria</v>
      </c>
      <c r="B92" s="51" t="s">
        <v>40</v>
      </c>
      <c r="C92" s="51" t="s">
        <v>236</v>
      </c>
      <c r="D92" s="51" t="s">
        <v>40</v>
      </c>
      <c r="E92" s="51" t="s">
        <v>500</v>
      </c>
    </row>
    <row r="93" spans="1:5" ht="15" customHeight="1" x14ac:dyDescent="0.25">
      <c r="A93" s="51" t="str">
        <f t="shared" ca="1" si="2"/>
        <v>Financial Gap Overview Table</v>
      </c>
      <c r="B93" s="51" t="s">
        <v>120</v>
      </c>
      <c r="C93" s="51" t="s">
        <v>162</v>
      </c>
      <c r="D93" s="51" t="s">
        <v>366</v>
      </c>
      <c r="E93" s="51" t="s">
        <v>501</v>
      </c>
    </row>
    <row r="94" spans="1:5" ht="15" customHeight="1" x14ac:dyDescent="0.25">
      <c r="A94" s="51" t="str">
        <f t="shared" ca="1" si="2"/>
        <v>Fiscal Year</v>
      </c>
      <c r="B94" s="51" t="s">
        <v>124</v>
      </c>
      <c r="C94" s="51" t="s">
        <v>165</v>
      </c>
      <c r="D94" s="51" t="s">
        <v>295</v>
      </c>
      <c r="E94" s="51" t="s">
        <v>426</v>
      </c>
    </row>
    <row r="95" spans="1:5" ht="15" customHeight="1" x14ac:dyDescent="0.25">
      <c r="A95" s="51" t="str">
        <f t="shared" ca="1" si="2"/>
        <v>Fiscal Year (Specified)</v>
      </c>
      <c r="B95" s="51" t="s">
        <v>125</v>
      </c>
      <c r="C95" s="51" t="s">
        <v>237</v>
      </c>
      <c r="D95" s="51" t="s">
        <v>367</v>
      </c>
      <c r="E95" s="51" t="s">
        <v>502</v>
      </c>
    </row>
    <row r="96" spans="1:5" ht="15" customHeight="1" x14ac:dyDescent="0.25">
      <c r="A96" s="51" t="str">
        <f t="shared" ca="1" si="2"/>
        <v>Exchange Rate (Local currency units per USD or EUR)</v>
      </c>
      <c r="B96" s="51" t="s">
        <v>126</v>
      </c>
      <c r="C96" s="51" t="s">
        <v>238</v>
      </c>
      <c r="D96" s="51" t="s">
        <v>368</v>
      </c>
      <c r="E96" s="51" t="s">
        <v>503</v>
      </c>
    </row>
    <row r="97" spans="1:5" ht="15" customHeight="1" x14ac:dyDescent="0.25">
      <c r="A97" s="51" t="str">
        <f t="shared" ca="1" si="2"/>
        <v>LINE A: Total Funding needs for the National Strategic Plan (provide annual amounts)</v>
      </c>
      <c r="B97" s="51" t="s">
        <v>127</v>
      </c>
      <c r="C97" s="51" t="s">
        <v>239</v>
      </c>
      <c r="D97" s="51" t="s">
        <v>369</v>
      </c>
      <c r="E97" s="51" t="s">
        <v>504</v>
      </c>
    </row>
    <row r="98" spans="1:5" ht="15" customHeight="1" x14ac:dyDescent="0.25">
      <c r="A98" s="51" t="str">
        <f t="shared" ca="1" si="2"/>
        <v>LINES B, C and D: Previous, current and anticipated resources to meet the funding needs of the National Strategic Plan</v>
      </c>
      <c r="B98" s="51" t="s">
        <v>160</v>
      </c>
      <c r="C98" s="51" t="s">
        <v>240</v>
      </c>
      <c r="D98" s="51" t="s">
        <v>370</v>
      </c>
      <c r="E98" s="51" t="s">
        <v>505</v>
      </c>
    </row>
    <row r="99" spans="1:5" ht="15" customHeight="1" x14ac:dyDescent="0.25">
      <c r="A99" s="51" t="str">
        <f t="shared" ref="A99:A130" ca="1" si="3">OFFSET($B99,0,LangOffset,1,1)</f>
        <v>Domestic source B1: Loans</v>
      </c>
      <c r="B99" s="51" t="s">
        <v>128</v>
      </c>
      <c r="C99" s="51" t="s">
        <v>173</v>
      </c>
      <c r="D99" s="51" t="s">
        <v>305</v>
      </c>
      <c r="E99" s="51" t="s">
        <v>438</v>
      </c>
    </row>
    <row r="100" spans="1:5" ht="15" customHeight="1" x14ac:dyDescent="0.25">
      <c r="A100" s="51" t="str">
        <f t="shared" ca="1" si="3"/>
        <v>Domestic source B2: Debt relief</v>
      </c>
      <c r="B100" s="51" t="s">
        <v>129</v>
      </c>
      <c r="C100" s="51" t="s">
        <v>174</v>
      </c>
      <c r="D100" s="51" t="s">
        <v>306</v>
      </c>
      <c r="E100" s="51" t="s">
        <v>439</v>
      </c>
    </row>
    <row r="101" spans="1:5" ht="15" customHeight="1" x14ac:dyDescent="0.25">
      <c r="A101" s="51" t="str">
        <f t="shared" ca="1" si="3"/>
        <v>Domestic source B3: Government revenues</v>
      </c>
      <c r="B101" s="51" t="s">
        <v>130</v>
      </c>
      <c r="C101" s="51" t="s">
        <v>241</v>
      </c>
      <c r="D101" s="51" t="s">
        <v>371</v>
      </c>
      <c r="E101" s="51" t="s">
        <v>506</v>
      </c>
    </row>
    <row r="102" spans="1:5" ht="15" customHeight="1" x14ac:dyDescent="0.25">
      <c r="A102" s="51" t="str">
        <f t="shared" ca="1" si="3"/>
        <v>Domestic source B4: Social health insurance</v>
      </c>
      <c r="B102" s="51" t="s">
        <v>131</v>
      </c>
      <c r="C102" s="51" t="s">
        <v>176</v>
      </c>
      <c r="D102" s="51" t="s">
        <v>308</v>
      </c>
      <c r="E102" s="51" t="s">
        <v>1513</v>
      </c>
    </row>
    <row r="103" spans="1:5" ht="15" customHeight="1" x14ac:dyDescent="0.25">
      <c r="A103" s="51" t="str">
        <f t="shared" ca="1" si="3"/>
        <v>Domestic source B5: Private sector contributions (national)</v>
      </c>
      <c r="B103" s="51" t="s">
        <v>72</v>
      </c>
      <c r="C103" s="51" t="s">
        <v>242</v>
      </c>
      <c r="D103" s="51" t="s">
        <v>309</v>
      </c>
      <c r="E103" s="52" t="s">
        <v>1514</v>
      </c>
    </row>
    <row r="104" spans="1:5" ht="15" customHeight="1" x14ac:dyDescent="0.25">
      <c r="A104" s="51" t="str">
        <f t="shared" ca="1" si="3"/>
        <v>LINE B: Total previous, current and anticipated DOMESTIC resources</v>
      </c>
      <c r="B104" s="52" t="s">
        <v>132</v>
      </c>
      <c r="C104" s="51" t="s">
        <v>243</v>
      </c>
      <c r="D104" s="51" t="s">
        <v>372</v>
      </c>
      <c r="E104" s="52" t="s">
        <v>1539</v>
      </c>
    </row>
    <row r="105" spans="1:5" ht="15" customHeight="1" x14ac:dyDescent="0.25">
      <c r="A105" s="51" t="str">
        <f t="shared" ca="1" si="3"/>
        <v>LINE C: Total previous, current and anticipated EXTERNAL Resources (non-Global Fund)</v>
      </c>
      <c r="B105" s="52" t="s">
        <v>161</v>
      </c>
      <c r="C105" s="51" t="s">
        <v>244</v>
      </c>
      <c r="D105" s="51" t="s">
        <v>373</v>
      </c>
      <c r="E105" s="52" t="s">
        <v>1540</v>
      </c>
    </row>
    <row r="106" spans="1:5" ht="15" customHeight="1" x14ac:dyDescent="0.25">
      <c r="A106" s="51" t="str">
        <f t="shared" ca="1" si="3"/>
        <v>LINE D: Total previous, current and anticipated Global Fund resources from existing grants (excluding amounts included in the funding request)</v>
      </c>
      <c r="B106" s="52" t="s">
        <v>134</v>
      </c>
      <c r="C106" s="51" t="s">
        <v>245</v>
      </c>
      <c r="D106" s="51" t="s">
        <v>374</v>
      </c>
      <c r="E106" s="52" t="s">
        <v>1541</v>
      </c>
    </row>
    <row r="107" spans="1:5" ht="15" customHeight="1" x14ac:dyDescent="0.25">
      <c r="A107" s="51" t="str">
        <f t="shared" ca="1" si="3"/>
        <v xml:space="preserve">LINE E: Total anticipated resources (annual amounts) </v>
      </c>
      <c r="B107" s="52" t="s">
        <v>135</v>
      </c>
      <c r="C107" s="51" t="s">
        <v>246</v>
      </c>
      <c r="D107" s="51" t="s">
        <v>375</v>
      </c>
      <c r="E107" s="52" t="s">
        <v>507</v>
      </c>
    </row>
    <row r="108" spans="1:5" ht="15" customHeight="1" x14ac:dyDescent="0.25">
      <c r="A108" s="51" t="str">
        <f t="shared" ca="1" si="3"/>
        <v>LINE F: Annual anticipated funding gap (Line A-E)</v>
      </c>
      <c r="B108" s="52" t="s">
        <v>136</v>
      </c>
      <c r="C108" s="51" t="s">
        <v>247</v>
      </c>
      <c r="D108" s="51" t="s">
        <v>376</v>
      </c>
      <c r="E108" s="52" t="s">
        <v>508</v>
      </c>
    </row>
    <row r="109" spans="1:5" ht="15" customHeight="1" x14ac:dyDescent="0.25">
      <c r="A109" s="51" t="str">
        <f t="shared" ca="1" si="3"/>
        <v>LINE G: Funding request within the country allocation</v>
      </c>
      <c r="B109" s="52" t="s">
        <v>137</v>
      </c>
      <c r="C109" s="51" t="s">
        <v>248</v>
      </c>
      <c r="D109" s="51" t="s">
        <v>377</v>
      </c>
      <c r="E109" s="52" t="s">
        <v>509</v>
      </c>
    </row>
    <row r="110" spans="1:5" ht="15" customHeight="1" x14ac:dyDescent="0.25">
      <c r="A110" s="51" t="str">
        <f t="shared" ca="1" si="3"/>
        <v>LINE H: Total Remaining Funding Gap (annual amounts) (Line F-G)</v>
      </c>
      <c r="B110" s="52" t="s">
        <v>138</v>
      </c>
      <c r="C110" s="51" t="s">
        <v>249</v>
      </c>
      <c r="D110" s="51" t="s">
        <v>378</v>
      </c>
      <c r="E110" s="52" t="s">
        <v>510</v>
      </c>
    </row>
    <row r="111" spans="1:5" ht="15" customHeight="1" x14ac:dyDescent="0.25">
      <c r="A111" s="51" t="str">
        <f t="shared" ca="1" si="3"/>
        <v>Current and previous</v>
      </c>
      <c r="B111" s="52" t="s">
        <v>121</v>
      </c>
      <c r="C111" s="51" t="s">
        <v>250</v>
      </c>
      <c r="D111" s="51" t="s">
        <v>379</v>
      </c>
      <c r="E111" s="52" t="s">
        <v>511</v>
      </c>
    </row>
    <row r="112" spans="1:5" ht="15" customHeight="1" x14ac:dyDescent="0.25">
      <c r="A112" s="51" t="str">
        <f t="shared" ca="1" si="3"/>
        <v>Estimated</v>
      </c>
      <c r="B112" s="52" t="s">
        <v>122</v>
      </c>
      <c r="C112" s="51" t="s">
        <v>251</v>
      </c>
      <c r="D112" s="51" t="s">
        <v>380</v>
      </c>
      <c r="E112" s="52" t="s">
        <v>512</v>
      </c>
    </row>
    <row r="113" spans="1:5" ht="15" customHeight="1" x14ac:dyDescent="0.25">
      <c r="A113" s="51" t="str">
        <f t="shared" ca="1" si="3"/>
        <v>Data Source / Comments</v>
      </c>
      <c r="B113" s="52" t="s">
        <v>123</v>
      </c>
      <c r="C113" s="51" t="s">
        <v>252</v>
      </c>
      <c r="D113" s="51" t="s">
        <v>381</v>
      </c>
      <c r="E113" s="52" t="s">
        <v>513</v>
      </c>
    </row>
    <row r="114" spans="1:5" ht="15" customHeight="1" x14ac:dyDescent="0.25">
      <c r="A114" s="51" t="str">
        <f t="shared" ca="1" si="3"/>
        <v>Health Sector: Government Health Spending</v>
      </c>
      <c r="B114" s="52" t="s">
        <v>139</v>
      </c>
      <c r="C114" s="51" t="s">
        <v>254</v>
      </c>
      <c r="D114" s="51" t="s">
        <v>382</v>
      </c>
      <c r="E114" s="52" t="s">
        <v>514</v>
      </c>
    </row>
    <row r="115" spans="1:5" ht="15" customHeight="1" x14ac:dyDescent="0.25">
      <c r="A115" s="51" t="str">
        <f t="shared" ca="1" si="3"/>
        <v xml:space="preserve">Domestic source I1: Loans </v>
      </c>
      <c r="B115" s="52" t="s">
        <v>144</v>
      </c>
      <c r="C115" s="51" t="s">
        <v>190</v>
      </c>
      <c r="D115" s="51" t="s">
        <v>384</v>
      </c>
      <c r="E115" s="52" t="s">
        <v>451</v>
      </c>
    </row>
    <row r="116" spans="1:5" ht="15" customHeight="1" x14ac:dyDescent="0.25">
      <c r="A116" s="51" t="str">
        <f t="shared" ca="1" si="3"/>
        <v>Domestic source I2: Debt Relief</v>
      </c>
      <c r="B116" s="52" t="s">
        <v>95</v>
      </c>
      <c r="C116" s="51" t="s">
        <v>191</v>
      </c>
      <c r="D116" s="51" t="s">
        <v>385</v>
      </c>
      <c r="E116" s="52" t="s">
        <v>515</v>
      </c>
    </row>
    <row r="117" spans="1:5" ht="15" customHeight="1" x14ac:dyDescent="0.25">
      <c r="A117" s="51" t="str">
        <f t="shared" ca="1" si="3"/>
        <v>Domestic source I3: Government Funding Resources</v>
      </c>
      <c r="B117" s="52" t="s">
        <v>97</v>
      </c>
      <c r="C117" s="51" t="s">
        <v>192</v>
      </c>
      <c r="D117" s="51" t="s">
        <v>386</v>
      </c>
      <c r="E117" s="52" t="s">
        <v>516</v>
      </c>
    </row>
    <row r="118" spans="1:5" ht="15" customHeight="1" x14ac:dyDescent="0.25">
      <c r="A118" s="51" t="str">
        <f t="shared" ca="1" si="3"/>
        <v>Domestic source I4: Social Health Insurance</v>
      </c>
      <c r="B118" s="52" t="s">
        <v>99</v>
      </c>
      <c r="C118" s="51" t="s">
        <v>193</v>
      </c>
      <c r="D118" s="51" t="s">
        <v>387</v>
      </c>
      <c r="E118" s="52" t="s">
        <v>517</v>
      </c>
    </row>
    <row r="119" spans="1:5" ht="15" customHeight="1" x14ac:dyDescent="0.25">
      <c r="A119" s="51" t="str">
        <f t="shared" ca="1" si="3"/>
        <v>LINE I: Total Government Health Sector Spending</v>
      </c>
      <c r="B119" s="52" t="s">
        <v>145</v>
      </c>
      <c r="C119" s="51" t="s">
        <v>256</v>
      </c>
      <c r="D119" s="51" t="s">
        <v>388</v>
      </c>
      <c r="E119" s="52" t="s">
        <v>518</v>
      </c>
    </row>
    <row r="120" spans="1:5" ht="15" customHeight="1" x14ac:dyDescent="0.25">
      <c r="A120" s="51" t="str">
        <f t="shared" ca="1" si="3"/>
        <v>LINE J: Share of Health in Government Expenditure (in %)</v>
      </c>
      <c r="B120" s="52" t="s">
        <v>103</v>
      </c>
      <c r="C120" s="51" t="s">
        <v>195</v>
      </c>
      <c r="D120" s="51" t="s">
        <v>325</v>
      </c>
      <c r="E120" s="52" t="s">
        <v>519</v>
      </c>
    </row>
    <row r="121" spans="1:5" ht="15" customHeight="1" x14ac:dyDescent="0.25">
      <c r="A121" s="51" t="str">
        <f t="shared" ca="1" si="3"/>
        <v>LINE K: Total Government Commitments for Health Systems Strengthening to Access Co-Financing Incentive</v>
      </c>
      <c r="B121" s="52" t="s">
        <v>146</v>
      </c>
      <c r="C121" s="51" t="s">
        <v>196</v>
      </c>
      <c r="D121" s="51" t="s">
        <v>326</v>
      </c>
      <c r="E121" s="52" t="s">
        <v>520</v>
      </c>
    </row>
    <row r="122" spans="1:5" ht="15" customHeight="1" x14ac:dyDescent="0.25">
      <c r="A122" s="51" t="str">
        <f t="shared" ca="1" si="3"/>
        <v>Health sector</v>
      </c>
      <c r="B122" s="52" t="s">
        <v>141</v>
      </c>
      <c r="C122" s="51" t="s">
        <v>253</v>
      </c>
      <c r="D122" s="51" t="s">
        <v>1515</v>
      </c>
      <c r="E122" s="52" t="s">
        <v>521</v>
      </c>
    </row>
    <row r="123" spans="1:5" ht="15" customHeight="1" x14ac:dyDescent="0.25">
      <c r="A123" s="51" t="str">
        <f t="shared" ca="1" si="3"/>
        <v>The data on government health spending pertains to:</v>
      </c>
      <c r="B123" s="52" t="s">
        <v>142</v>
      </c>
      <c r="C123" s="51" t="s">
        <v>257</v>
      </c>
      <c r="D123" s="51" t="s">
        <v>389</v>
      </c>
      <c r="E123" s="52" t="s">
        <v>522</v>
      </c>
    </row>
    <row r="124" spans="1:5" ht="15" customHeight="1" x14ac:dyDescent="0.25">
      <c r="A124" s="51" t="str">
        <f t="shared" ca="1" si="3"/>
        <v xml:space="preserve">Detailed Financial Gap </v>
      </c>
      <c r="B124" s="52" t="s">
        <v>26</v>
      </c>
      <c r="C124" s="51" t="s">
        <v>258</v>
      </c>
      <c r="D124" s="51" t="s">
        <v>292</v>
      </c>
      <c r="E124" s="52" t="s">
        <v>523</v>
      </c>
    </row>
    <row r="125" spans="1:5" ht="15" customHeight="1" x14ac:dyDescent="0.25">
      <c r="A125" s="51" t="str">
        <f t="shared" ca="1" si="3"/>
        <v>Module</v>
      </c>
      <c r="B125" s="52" t="s">
        <v>20</v>
      </c>
      <c r="C125" s="51" t="s">
        <v>20</v>
      </c>
      <c r="D125" s="51" t="s">
        <v>390</v>
      </c>
      <c r="E125" s="52" t="s">
        <v>524</v>
      </c>
    </row>
    <row r="126" spans="1:5" ht="15" customHeight="1" x14ac:dyDescent="0.25">
      <c r="A126" s="51" t="str">
        <f t="shared" ca="1" si="3"/>
        <v>Funding Need</v>
      </c>
      <c r="B126" s="52" t="s">
        <v>19</v>
      </c>
      <c r="C126" s="52" t="s">
        <v>274</v>
      </c>
      <c r="D126" s="51" t="s">
        <v>391</v>
      </c>
      <c r="E126" s="52" t="s">
        <v>540</v>
      </c>
    </row>
    <row r="127" spans="1:5" ht="15" customHeight="1" x14ac:dyDescent="0.25">
      <c r="A127" s="51" t="str">
        <f t="shared" ca="1" si="3"/>
        <v>Domestic</v>
      </c>
      <c r="B127" s="52" t="s">
        <v>18</v>
      </c>
      <c r="C127" s="52" t="s">
        <v>275</v>
      </c>
      <c r="D127" s="51" t="s">
        <v>392</v>
      </c>
      <c r="E127" s="52" t="s">
        <v>541</v>
      </c>
    </row>
    <row r="128" spans="1:5" ht="15" customHeight="1" x14ac:dyDescent="0.25">
      <c r="A128" s="51" t="str">
        <f t="shared" ca="1" si="3"/>
        <v>Non Global Fund External</v>
      </c>
      <c r="B128" s="52" t="s">
        <v>17</v>
      </c>
      <c r="C128" s="52" t="s">
        <v>276</v>
      </c>
      <c r="D128" s="51" t="s">
        <v>393</v>
      </c>
      <c r="E128" s="52" t="s">
        <v>542</v>
      </c>
    </row>
    <row r="129" spans="1:5" ht="15" customHeight="1" x14ac:dyDescent="0.25">
      <c r="A129" s="51" t="str">
        <f t="shared" ca="1" si="3"/>
        <v>Funding Gap</v>
      </c>
      <c r="B129" s="52" t="s">
        <v>16</v>
      </c>
      <c r="C129" s="52" t="s">
        <v>277</v>
      </c>
      <c r="D129" s="51" t="s">
        <v>394</v>
      </c>
      <c r="E129" s="52" t="s">
        <v>543</v>
      </c>
    </row>
    <row r="130" spans="1:5" ht="15" customHeight="1" x14ac:dyDescent="0.25">
      <c r="A130" s="51" t="str">
        <f t="shared" ca="1" si="3"/>
        <v>Treatment, care and support - ART</v>
      </c>
      <c r="B130" s="52" t="s">
        <v>15</v>
      </c>
      <c r="C130" s="52" t="s">
        <v>259</v>
      </c>
      <c r="D130" s="51" t="s">
        <v>395</v>
      </c>
      <c r="E130" s="52" t="s">
        <v>525</v>
      </c>
    </row>
    <row r="131" spans="1:5" ht="15" customHeight="1" x14ac:dyDescent="0.25">
      <c r="A131" s="51" t="str">
        <f t="shared" ref="A131:A164" ca="1" si="4">OFFSET($B131,0,LangOffset,1,1)</f>
        <v>TB/HIV</v>
      </c>
      <c r="B131" s="52" t="s">
        <v>14</v>
      </c>
      <c r="C131" s="52" t="s">
        <v>260</v>
      </c>
      <c r="D131" s="51" t="s">
        <v>396</v>
      </c>
      <c r="E131" s="52" t="s">
        <v>526</v>
      </c>
    </row>
    <row r="132" spans="1:5" ht="15" customHeight="1" x14ac:dyDescent="0.25">
      <c r="A132" s="51" t="str">
        <f t="shared" ca="1" si="4"/>
        <v>PMTCT</v>
      </c>
      <c r="B132" s="52" t="s">
        <v>13</v>
      </c>
      <c r="C132" s="52" t="s">
        <v>261</v>
      </c>
      <c r="D132" s="51" t="s">
        <v>397</v>
      </c>
      <c r="E132" s="52" t="s">
        <v>527</v>
      </c>
    </row>
    <row r="133" spans="1:5" ht="15" customHeight="1" x14ac:dyDescent="0.25">
      <c r="A133" s="51" t="str">
        <f t="shared" ca="1" si="4"/>
        <v xml:space="preserve">Programs for MSM </v>
      </c>
      <c r="B133" s="52" t="s">
        <v>12</v>
      </c>
      <c r="C133" s="52" t="s">
        <v>262</v>
      </c>
      <c r="D133" s="51" t="s">
        <v>398</v>
      </c>
      <c r="E133" s="52" t="s">
        <v>528</v>
      </c>
    </row>
    <row r="134" spans="1:5" ht="15" customHeight="1" x14ac:dyDescent="0.25">
      <c r="A134" s="51" t="str">
        <f t="shared" ca="1" si="4"/>
        <v>Programs for sex workers and their clients</v>
      </c>
      <c r="B134" s="52" t="s">
        <v>11</v>
      </c>
      <c r="C134" s="52" t="s">
        <v>263</v>
      </c>
      <c r="D134" s="51" t="s">
        <v>399</v>
      </c>
      <c r="E134" s="52" t="s">
        <v>529</v>
      </c>
    </row>
    <row r="135" spans="1:5" ht="15" customHeight="1" x14ac:dyDescent="0.25">
      <c r="A135" s="51" t="str">
        <f t="shared" ca="1" si="4"/>
        <v>Programs for people who inject drugs (PWID) and their partners</v>
      </c>
      <c r="B135" s="52" t="s">
        <v>10</v>
      </c>
      <c r="C135" s="52" t="s">
        <v>264</v>
      </c>
      <c r="D135" s="51" t="s">
        <v>400</v>
      </c>
      <c r="E135" s="52" t="s">
        <v>530</v>
      </c>
    </row>
    <row r="136" spans="1:5" ht="15" customHeight="1" x14ac:dyDescent="0.25">
      <c r="A136" s="51" t="str">
        <f t="shared" ca="1" si="4"/>
        <v>Programs for TGs</v>
      </c>
      <c r="B136" s="52" t="s">
        <v>9</v>
      </c>
      <c r="C136" s="52" t="s">
        <v>265</v>
      </c>
      <c r="D136" s="51" t="s">
        <v>401</v>
      </c>
      <c r="E136" s="52" t="s">
        <v>531</v>
      </c>
    </row>
    <row r="137" spans="1:5" ht="15" customHeight="1" x14ac:dyDescent="0.25">
      <c r="A137" s="51" t="str">
        <f t="shared" ca="1" si="4"/>
        <v xml:space="preserve">Prevention programs for other key and vulnerable populations </v>
      </c>
      <c r="B137" s="52" t="s">
        <v>8</v>
      </c>
      <c r="C137" s="52" t="s">
        <v>266</v>
      </c>
      <c r="D137" s="51" t="s">
        <v>402</v>
      </c>
      <c r="E137" s="52" t="s">
        <v>532</v>
      </c>
    </row>
    <row r="138" spans="1:5" ht="15" customHeight="1" x14ac:dyDescent="0.25">
      <c r="A138" s="51" t="str">
        <f t="shared" ca="1" si="4"/>
        <v>Male Circumcision</v>
      </c>
      <c r="B138" s="52" t="s">
        <v>7</v>
      </c>
      <c r="C138" s="52" t="s">
        <v>267</v>
      </c>
      <c r="D138" s="51" t="s">
        <v>403</v>
      </c>
      <c r="E138" s="52" t="s">
        <v>533</v>
      </c>
    </row>
    <row r="139" spans="1:5" ht="15" customHeight="1" x14ac:dyDescent="0.25">
      <c r="A139" s="51" t="str">
        <f t="shared" ca="1" si="4"/>
        <v>Condoms</v>
      </c>
      <c r="B139" s="52" t="s">
        <v>6</v>
      </c>
      <c r="C139" s="52" t="s">
        <v>268</v>
      </c>
      <c r="D139" s="51" t="s">
        <v>404</v>
      </c>
      <c r="E139" s="52" t="s">
        <v>534</v>
      </c>
    </row>
    <row r="140" spans="1:5" ht="15" customHeight="1" x14ac:dyDescent="0.25">
      <c r="A140" s="51" t="str">
        <f t="shared" ca="1" si="4"/>
        <v>Other Prevention Programs</v>
      </c>
      <c r="B140" s="52" t="s">
        <v>5</v>
      </c>
      <c r="C140" s="52" t="s">
        <v>269</v>
      </c>
      <c r="D140" s="51" t="s">
        <v>405</v>
      </c>
      <c r="E140" s="52" t="s">
        <v>535</v>
      </c>
    </row>
    <row r="141" spans="1:5" ht="15" customHeight="1" x14ac:dyDescent="0.25">
      <c r="A141" s="51" t="str">
        <f t="shared" ca="1" si="4"/>
        <v>Programs to reduce human rights-related barriers to HIV services</v>
      </c>
      <c r="B141" s="52" t="s">
        <v>4</v>
      </c>
      <c r="C141" s="52" t="s">
        <v>270</v>
      </c>
      <c r="D141" s="51" t="s">
        <v>406</v>
      </c>
      <c r="E141" s="52" t="s">
        <v>536</v>
      </c>
    </row>
    <row r="142" spans="1:5" ht="15" customHeight="1" x14ac:dyDescent="0.25">
      <c r="A142" s="51" t="str">
        <f t="shared" ca="1" si="4"/>
        <v>RSSH</v>
      </c>
      <c r="B142" s="52" t="s">
        <v>3</v>
      </c>
      <c r="C142" s="52" t="s">
        <v>271</v>
      </c>
      <c r="D142" s="51" t="s">
        <v>407</v>
      </c>
      <c r="E142" s="52" t="s">
        <v>537</v>
      </c>
    </row>
    <row r="143" spans="1:5" ht="15" customHeight="1" x14ac:dyDescent="0.25">
      <c r="A143" s="51" t="str">
        <f t="shared" ca="1" si="4"/>
        <v>Program Management</v>
      </c>
      <c r="B143" s="52" t="s">
        <v>2</v>
      </c>
      <c r="C143" s="52" t="s">
        <v>272</v>
      </c>
      <c r="D143" s="51" t="s">
        <v>408</v>
      </c>
      <c r="E143" s="52" t="s">
        <v>538</v>
      </c>
    </row>
    <row r="144" spans="1:5" ht="15" customHeight="1" x14ac:dyDescent="0.25">
      <c r="A144" s="51" t="str">
        <f t="shared" ca="1" si="4"/>
        <v>Other</v>
      </c>
      <c r="B144" s="52" t="s">
        <v>1</v>
      </c>
      <c r="C144" s="52" t="s">
        <v>273</v>
      </c>
      <c r="D144" s="51" t="s">
        <v>409</v>
      </c>
      <c r="E144" s="52" t="s">
        <v>539</v>
      </c>
    </row>
    <row r="145" spans="1:5" ht="15" customHeight="1" x14ac:dyDescent="0.25">
      <c r="A145" s="51" t="str">
        <f t="shared" ca="1" si="4"/>
        <v>NSP cost categories</v>
      </c>
      <c r="B145" s="52" t="s">
        <v>27</v>
      </c>
      <c r="C145" s="52" t="s">
        <v>278</v>
      </c>
      <c r="D145" s="51" t="s">
        <v>410</v>
      </c>
      <c r="E145" s="52" t="s">
        <v>544</v>
      </c>
    </row>
    <row r="146" spans="1:5" ht="15" customHeight="1" x14ac:dyDescent="0.25">
      <c r="A146" s="51" t="str">
        <f t="shared" ca="1" si="4"/>
        <v>TB Care and Prevention: Case Detection and Diagnosis</v>
      </c>
      <c r="B146" s="52" t="s">
        <v>32</v>
      </c>
      <c r="C146" s="52" t="s">
        <v>279</v>
      </c>
      <c r="D146" s="51" t="s">
        <v>411</v>
      </c>
      <c r="E146" s="52" t="s">
        <v>545</v>
      </c>
    </row>
    <row r="147" spans="1:5" ht="15" customHeight="1" x14ac:dyDescent="0.25">
      <c r="A147" s="51" t="str">
        <f t="shared" ca="1" si="4"/>
        <v>TB Care and Prevention: Treatment</v>
      </c>
      <c r="B147" s="52" t="s">
        <v>31</v>
      </c>
      <c r="C147" s="52" t="s">
        <v>280</v>
      </c>
      <c r="D147" s="51" t="s">
        <v>412</v>
      </c>
      <c r="E147" s="52" t="s">
        <v>546</v>
      </c>
    </row>
    <row r="148" spans="1:5" ht="15" customHeight="1" x14ac:dyDescent="0.25">
      <c r="A148" s="51" t="str">
        <f t="shared" ca="1" si="4"/>
        <v>MDR-TB: Case Detection and Diagnosis</v>
      </c>
      <c r="B148" s="52" t="s">
        <v>30</v>
      </c>
      <c r="C148" s="52" t="s">
        <v>281</v>
      </c>
      <c r="D148" s="51" t="s">
        <v>413</v>
      </c>
      <c r="E148" s="52" t="s">
        <v>547</v>
      </c>
    </row>
    <row r="149" spans="1:5" ht="15" customHeight="1" x14ac:dyDescent="0.25">
      <c r="A149" s="51" t="str">
        <f t="shared" ca="1" si="4"/>
        <v>MDR-TB: Treatment</v>
      </c>
      <c r="B149" s="52" t="s">
        <v>29</v>
      </c>
      <c r="C149" s="52" t="s">
        <v>282</v>
      </c>
      <c r="D149" s="51" t="s">
        <v>414</v>
      </c>
      <c r="E149" s="52" t="s">
        <v>548</v>
      </c>
    </row>
    <row r="150" spans="1:5" ht="15" customHeight="1" x14ac:dyDescent="0.25">
      <c r="A150" s="51" t="str">
        <f t="shared" ca="1" si="4"/>
        <v>TB/HIV</v>
      </c>
      <c r="B150" s="52" t="s">
        <v>14</v>
      </c>
      <c r="C150" s="52" t="s">
        <v>283</v>
      </c>
      <c r="D150" s="51" t="s">
        <v>396</v>
      </c>
      <c r="E150" s="52" t="s">
        <v>549</v>
      </c>
    </row>
    <row r="151" spans="1:5" ht="15" customHeight="1" x14ac:dyDescent="0.25">
      <c r="A151" s="51" t="str">
        <f t="shared" ca="1" si="4"/>
        <v>Key Population Programs</v>
      </c>
      <c r="B151" s="52" t="s">
        <v>28</v>
      </c>
      <c r="C151" s="52" t="s">
        <v>284</v>
      </c>
      <c r="D151" s="51" t="s">
        <v>415</v>
      </c>
      <c r="E151" s="52" t="s">
        <v>550</v>
      </c>
    </row>
    <row r="152" spans="1:5" ht="15" customHeight="1" x14ac:dyDescent="0.25">
      <c r="A152" s="51" t="str">
        <f t="shared" ca="1" si="4"/>
        <v>RSSH</v>
      </c>
      <c r="B152" s="52" t="s">
        <v>3</v>
      </c>
      <c r="C152" s="52" t="s">
        <v>271</v>
      </c>
      <c r="D152" s="51" t="s">
        <v>407</v>
      </c>
      <c r="E152" s="52" t="s">
        <v>537</v>
      </c>
    </row>
    <row r="153" spans="1:5" ht="15" customHeight="1" x14ac:dyDescent="0.25">
      <c r="A153" s="51" t="str">
        <f t="shared" ca="1" si="4"/>
        <v>Program Management</v>
      </c>
      <c r="B153" s="52" t="s">
        <v>2</v>
      </c>
      <c r="C153" s="52" t="s">
        <v>272</v>
      </c>
      <c r="D153" s="51" t="s">
        <v>408</v>
      </c>
      <c r="E153" s="52" t="s">
        <v>538</v>
      </c>
    </row>
    <row r="154" spans="1:5" ht="15" customHeight="1" x14ac:dyDescent="0.25">
      <c r="A154" s="51" t="str">
        <f t="shared" ca="1" si="4"/>
        <v>Other</v>
      </c>
      <c r="B154" s="52" t="s">
        <v>1</v>
      </c>
      <c r="C154" s="52" t="s">
        <v>273</v>
      </c>
      <c r="D154" s="51" t="s">
        <v>416</v>
      </c>
      <c r="E154" s="52" t="s">
        <v>539</v>
      </c>
    </row>
    <row r="155" spans="1:5" ht="15" customHeight="1" x14ac:dyDescent="0.25">
      <c r="A155" s="51" t="str">
        <f t="shared" ca="1" si="4"/>
        <v>Vector Control: LLIN</v>
      </c>
      <c r="B155" s="52" t="s">
        <v>39</v>
      </c>
      <c r="C155" s="52" t="s">
        <v>285</v>
      </c>
      <c r="D155" s="51" t="s">
        <v>417</v>
      </c>
      <c r="E155" s="52" t="s">
        <v>551</v>
      </c>
    </row>
    <row r="156" spans="1:5" ht="15" customHeight="1" x14ac:dyDescent="0.25">
      <c r="A156" s="51" t="str">
        <f t="shared" ca="1" si="4"/>
        <v>Vector Control: IRS</v>
      </c>
      <c r="B156" s="52" t="s">
        <v>38</v>
      </c>
      <c r="C156" s="52" t="s">
        <v>286</v>
      </c>
      <c r="D156" s="51" t="s">
        <v>418</v>
      </c>
      <c r="E156" s="52" t="s">
        <v>552</v>
      </c>
    </row>
    <row r="157" spans="1:5" ht="15" customHeight="1" x14ac:dyDescent="0.25">
      <c r="A157" s="51" t="str">
        <f t="shared" ca="1" si="4"/>
        <v>Case management - Diagnosis</v>
      </c>
      <c r="B157" s="52" t="s">
        <v>37</v>
      </c>
      <c r="C157" s="52" t="s">
        <v>287</v>
      </c>
      <c r="D157" s="51" t="s">
        <v>419</v>
      </c>
      <c r="E157" s="52" t="s">
        <v>553</v>
      </c>
    </row>
    <row r="158" spans="1:5" ht="15" customHeight="1" x14ac:dyDescent="0.25">
      <c r="A158" s="51" t="str">
        <f t="shared" ca="1" si="4"/>
        <v>Case management - Treatment</v>
      </c>
      <c r="B158" s="52" t="s">
        <v>36</v>
      </c>
      <c r="C158" s="52" t="s">
        <v>288</v>
      </c>
      <c r="D158" s="51" t="s">
        <v>420</v>
      </c>
      <c r="E158" s="52" t="s">
        <v>554</v>
      </c>
    </row>
    <row r="159" spans="1:5" ht="15" customHeight="1" x14ac:dyDescent="0.25">
      <c r="A159" s="51" t="str">
        <f t="shared" ca="1" si="4"/>
        <v>Specific prevention intervention: Intermittent preventive treatment in pregnancy (IPTp)</v>
      </c>
      <c r="B159" s="52" t="s">
        <v>35</v>
      </c>
      <c r="C159" s="52" t="s">
        <v>289</v>
      </c>
      <c r="D159" s="51" t="s">
        <v>421</v>
      </c>
      <c r="E159" s="52" t="s">
        <v>555</v>
      </c>
    </row>
    <row r="160" spans="1:5" ht="15" customHeight="1" x14ac:dyDescent="0.25">
      <c r="A160" s="51" t="str">
        <f t="shared" ca="1" si="4"/>
        <v>Specific prevention intervention: Seasonal malaria chemoprophylaxis (SMC)</v>
      </c>
      <c r="B160" s="52" t="s">
        <v>34</v>
      </c>
      <c r="C160" s="52" t="s">
        <v>290</v>
      </c>
      <c r="D160" s="51" t="s">
        <v>422</v>
      </c>
      <c r="E160" s="52" t="s">
        <v>556</v>
      </c>
    </row>
    <row r="161" spans="1:5" ht="15" customHeight="1" x14ac:dyDescent="0.25">
      <c r="A161" s="51" t="str">
        <f t="shared" ca="1" si="4"/>
        <v>RSSH</v>
      </c>
      <c r="B161" s="52" t="s">
        <v>3</v>
      </c>
      <c r="C161" s="52" t="s">
        <v>271</v>
      </c>
      <c r="D161" s="51" t="s">
        <v>407</v>
      </c>
      <c r="E161" s="52" t="s">
        <v>537</v>
      </c>
    </row>
    <row r="162" spans="1:5" ht="15" customHeight="1" x14ac:dyDescent="0.25">
      <c r="A162" s="51" t="str">
        <f t="shared" ca="1" si="4"/>
        <v>Program Management</v>
      </c>
      <c r="B162" s="52" t="s">
        <v>2</v>
      </c>
      <c r="C162" s="52" t="s">
        <v>272</v>
      </c>
      <c r="D162" s="51" t="s">
        <v>408</v>
      </c>
      <c r="E162" s="52" t="s">
        <v>538</v>
      </c>
    </row>
    <row r="163" spans="1:5" ht="15" customHeight="1" x14ac:dyDescent="0.25">
      <c r="A163" s="51" t="str">
        <f t="shared" ca="1" si="4"/>
        <v>Other</v>
      </c>
      <c r="B163" s="52" t="s">
        <v>1</v>
      </c>
      <c r="C163" s="52" t="s">
        <v>273</v>
      </c>
      <c r="D163" s="51" t="s">
        <v>416</v>
      </c>
      <c r="E163" s="52" t="s">
        <v>539</v>
      </c>
    </row>
    <row r="164" spans="1:5" ht="15" customHeight="1" x14ac:dyDescent="0.25">
      <c r="A164" s="51" t="str">
        <f t="shared" ca="1" si="4"/>
        <v>Total</v>
      </c>
      <c r="B164" s="51" t="s">
        <v>0</v>
      </c>
      <c r="C164" s="51" t="s">
        <v>0</v>
      </c>
      <c r="D164" s="51" t="s">
        <v>0</v>
      </c>
      <c r="E164" s="52" t="s">
        <v>557</v>
      </c>
    </row>
    <row r="165" spans="1:5" x14ac:dyDescent="0.25">
      <c r="A165" s="43"/>
    </row>
    <row r="166" spans="1:5" x14ac:dyDescent="0.25">
      <c r="A166" s="43"/>
    </row>
    <row r="167" spans="1:5" x14ac:dyDescent="0.25">
      <c r="A167" s="43"/>
    </row>
    <row r="168" spans="1:5" x14ac:dyDescent="0.25">
      <c r="A168" s="43"/>
    </row>
    <row r="169" spans="1:5" x14ac:dyDescent="0.25">
      <c r="A169" s="43"/>
    </row>
    <row r="170" spans="1:5" x14ac:dyDescent="0.25">
      <c r="A170" s="43"/>
    </row>
    <row r="171" spans="1:5" x14ac:dyDescent="0.25">
      <c r="A171" s="43"/>
    </row>
    <row r="172" spans="1:5" x14ac:dyDescent="0.25">
      <c r="A172" s="43"/>
    </row>
    <row r="173" spans="1:5" x14ac:dyDescent="0.25">
      <c r="A173" s="43"/>
    </row>
    <row r="174" spans="1:5" x14ac:dyDescent="0.25">
      <c r="A174" s="43"/>
    </row>
    <row r="175" spans="1:5" x14ac:dyDescent="0.25">
      <c r="A175" s="43"/>
    </row>
    <row r="176" spans="1:5" x14ac:dyDescent="0.25">
      <c r="A176" s="43"/>
    </row>
    <row r="177" spans="1:1" x14ac:dyDescent="0.25">
      <c r="A177" s="43"/>
    </row>
    <row r="178" spans="1:1" x14ac:dyDescent="0.25">
      <c r="A178" s="43"/>
    </row>
    <row r="179" spans="1:1" x14ac:dyDescent="0.25">
      <c r="A179" s="43"/>
    </row>
    <row r="180" spans="1:1" x14ac:dyDescent="0.25">
      <c r="A180" s="43"/>
    </row>
    <row r="181" spans="1:1" x14ac:dyDescent="0.25">
      <c r="A181" s="43"/>
    </row>
    <row r="182" spans="1:1" x14ac:dyDescent="0.25">
      <c r="A182" s="43"/>
    </row>
    <row r="183" spans="1:1" x14ac:dyDescent="0.25">
      <c r="A183" s="43"/>
    </row>
    <row r="184" spans="1:1" x14ac:dyDescent="0.25">
      <c r="A184" s="43"/>
    </row>
    <row r="185" spans="1:1" x14ac:dyDescent="0.25">
      <c r="A185" s="43"/>
    </row>
    <row r="186" spans="1:1" x14ac:dyDescent="0.25">
      <c r="A186" s="43"/>
    </row>
    <row r="187" spans="1:1" x14ac:dyDescent="0.25">
      <c r="A187" s="43"/>
    </row>
    <row r="188" spans="1:1" x14ac:dyDescent="0.25">
      <c r="A188" s="43"/>
    </row>
    <row r="189" spans="1:1" x14ac:dyDescent="0.25">
      <c r="A189" s="43"/>
    </row>
    <row r="190" spans="1:1" x14ac:dyDescent="0.25">
      <c r="A190" s="43"/>
    </row>
    <row r="191" spans="1:1" x14ac:dyDescent="0.25">
      <c r="A191" s="43"/>
    </row>
    <row r="192" spans="1:1" x14ac:dyDescent="0.25">
      <c r="A192" s="43"/>
    </row>
    <row r="193" spans="1:1" x14ac:dyDescent="0.25">
      <c r="A193" s="43"/>
    </row>
    <row r="194" spans="1:1" x14ac:dyDescent="0.25">
      <c r="A194" s="43"/>
    </row>
    <row r="195" spans="1:1" x14ac:dyDescent="0.25">
      <c r="A195" s="43"/>
    </row>
    <row r="196" spans="1:1" x14ac:dyDescent="0.25">
      <c r="A196" s="43"/>
    </row>
    <row r="197" spans="1:1" x14ac:dyDescent="0.25">
      <c r="A197" s="43"/>
    </row>
    <row r="198" spans="1:1" x14ac:dyDescent="0.25">
      <c r="A198" s="43"/>
    </row>
    <row r="199" spans="1:1" x14ac:dyDescent="0.25">
      <c r="A199" s="43"/>
    </row>
    <row r="200" spans="1:1" x14ac:dyDescent="0.25">
      <c r="A200" s="43"/>
    </row>
    <row r="201" spans="1:1" x14ac:dyDescent="0.25">
      <c r="A201" s="43"/>
    </row>
    <row r="202" spans="1:1" x14ac:dyDescent="0.25">
      <c r="A202" s="43"/>
    </row>
    <row r="203" spans="1:1" x14ac:dyDescent="0.25">
      <c r="A203" s="43"/>
    </row>
    <row r="204" spans="1:1" x14ac:dyDescent="0.25">
      <c r="A204" s="43"/>
    </row>
    <row r="205" spans="1:1" x14ac:dyDescent="0.25">
      <c r="A205" s="43"/>
    </row>
    <row r="206" spans="1:1" x14ac:dyDescent="0.25">
      <c r="A206" s="43"/>
    </row>
    <row r="207" spans="1:1" x14ac:dyDescent="0.25">
      <c r="A207" s="43"/>
    </row>
    <row r="208" spans="1:1" x14ac:dyDescent="0.25">
      <c r="A208" s="43"/>
    </row>
    <row r="209" spans="1:1" x14ac:dyDescent="0.25">
      <c r="A209" s="43"/>
    </row>
    <row r="210" spans="1:1" x14ac:dyDescent="0.25">
      <c r="A210" s="43"/>
    </row>
    <row r="211" spans="1:1" x14ac:dyDescent="0.25">
      <c r="A211" s="43"/>
    </row>
    <row r="212" spans="1:1" x14ac:dyDescent="0.25">
      <c r="A212" s="43"/>
    </row>
    <row r="213" spans="1:1" x14ac:dyDescent="0.25">
      <c r="A213" s="43"/>
    </row>
    <row r="214" spans="1:1" x14ac:dyDescent="0.25">
      <c r="A214" s="43"/>
    </row>
    <row r="215" spans="1:1" x14ac:dyDescent="0.25">
      <c r="A215" s="43"/>
    </row>
    <row r="216" spans="1:1" x14ac:dyDescent="0.25">
      <c r="A216" s="43"/>
    </row>
    <row r="217" spans="1:1" x14ac:dyDescent="0.25">
      <c r="A217" s="43"/>
    </row>
    <row r="218" spans="1:1" x14ac:dyDescent="0.25">
      <c r="A218" s="43"/>
    </row>
    <row r="219" spans="1:1" x14ac:dyDescent="0.25">
      <c r="A219" s="43"/>
    </row>
    <row r="220" spans="1:1" x14ac:dyDescent="0.25">
      <c r="A220" s="43"/>
    </row>
    <row r="221" spans="1:1" x14ac:dyDescent="0.25">
      <c r="A221" s="43"/>
    </row>
    <row r="222" spans="1:1" x14ac:dyDescent="0.25">
      <c r="A222" s="43"/>
    </row>
    <row r="223" spans="1:1" x14ac:dyDescent="0.25">
      <c r="A223" s="43"/>
    </row>
    <row r="224" spans="1:1" x14ac:dyDescent="0.25">
      <c r="A224" s="43"/>
    </row>
    <row r="225" spans="1:1" x14ac:dyDescent="0.25">
      <c r="A225" s="43"/>
    </row>
    <row r="226" spans="1:1" x14ac:dyDescent="0.25">
      <c r="A226" s="43"/>
    </row>
    <row r="227" spans="1:1" x14ac:dyDescent="0.25">
      <c r="A227" s="43"/>
    </row>
    <row r="228" spans="1:1" x14ac:dyDescent="0.25">
      <c r="A228" s="43"/>
    </row>
    <row r="229" spans="1:1" x14ac:dyDescent="0.25">
      <c r="A229" s="43"/>
    </row>
    <row r="230" spans="1:1" x14ac:dyDescent="0.25">
      <c r="A230" s="43"/>
    </row>
    <row r="231" spans="1:1" x14ac:dyDescent="0.25">
      <c r="A231" s="43"/>
    </row>
    <row r="232" spans="1:1" x14ac:dyDescent="0.25">
      <c r="A232" s="43"/>
    </row>
    <row r="233" spans="1:1" x14ac:dyDescent="0.25">
      <c r="A233" s="43"/>
    </row>
    <row r="234" spans="1:1" x14ac:dyDescent="0.25">
      <c r="A234" s="43"/>
    </row>
    <row r="235" spans="1:1" x14ac:dyDescent="0.25">
      <c r="A235" s="43"/>
    </row>
    <row r="236" spans="1:1" x14ac:dyDescent="0.25">
      <c r="A236" s="43"/>
    </row>
    <row r="237" spans="1:1" x14ac:dyDescent="0.25">
      <c r="A237" s="43"/>
    </row>
    <row r="238" spans="1:1" x14ac:dyDescent="0.25">
      <c r="A238" s="43"/>
    </row>
    <row r="239" spans="1:1" x14ac:dyDescent="0.25">
      <c r="A239" s="43"/>
    </row>
    <row r="240" spans="1:1" x14ac:dyDescent="0.25">
      <c r="A240" s="43"/>
    </row>
    <row r="241" spans="1:1" x14ac:dyDescent="0.25">
      <c r="A241" s="43"/>
    </row>
    <row r="242" spans="1:1" x14ac:dyDescent="0.25">
      <c r="A242" s="43"/>
    </row>
    <row r="243" spans="1:1" x14ac:dyDescent="0.25">
      <c r="A243" s="43"/>
    </row>
    <row r="244" spans="1:1" x14ac:dyDescent="0.25">
      <c r="A244" s="43"/>
    </row>
    <row r="245" spans="1:1" x14ac:dyDescent="0.25">
      <c r="A245" s="43"/>
    </row>
    <row r="246" spans="1:1" x14ac:dyDescent="0.25">
      <c r="A246" s="43"/>
    </row>
    <row r="247" spans="1:1" x14ac:dyDescent="0.25">
      <c r="A247" s="43"/>
    </row>
    <row r="248" spans="1:1" x14ac:dyDescent="0.25">
      <c r="A248" s="43"/>
    </row>
    <row r="249" spans="1:1" x14ac:dyDescent="0.25">
      <c r="A249" s="43"/>
    </row>
    <row r="250" spans="1:1" x14ac:dyDescent="0.25">
      <c r="A250" s="43"/>
    </row>
    <row r="251" spans="1:1" x14ac:dyDescent="0.25">
      <c r="A251" s="43"/>
    </row>
    <row r="252" spans="1:1" x14ac:dyDescent="0.25">
      <c r="A252" s="43"/>
    </row>
    <row r="253" spans="1:1" x14ac:dyDescent="0.25">
      <c r="A253" s="43"/>
    </row>
    <row r="254" spans="1:1" x14ac:dyDescent="0.25">
      <c r="A254" s="43"/>
    </row>
    <row r="255" spans="1:1" x14ac:dyDescent="0.25">
      <c r="A255" s="43"/>
    </row>
    <row r="256" spans="1:1" x14ac:dyDescent="0.25">
      <c r="A256" s="43"/>
    </row>
    <row r="257" spans="1:1" x14ac:dyDescent="0.25">
      <c r="A257" s="43"/>
    </row>
    <row r="258" spans="1:1" x14ac:dyDescent="0.25">
      <c r="A258" s="43"/>
    </row>
    <row r="259" spans="1:1" x14ac:dyDescent="0.25">
      <c r="A259" s="43"/>
    </row>
    <row r="260" spans="1:1" x14ac:dyDescent="0.25">
      <c r="A260" s="43"/>
    </row>
    <row r="261" spans="1:1" x14ac:dyDescent="0.25">
      <c r="A261" s="43"/>
    </row>
    <row r="262" spans="1:1" x14ac:dyDescent="0.25">
      <c r="A262" s="43"/>
    </row>
    <row r="263" spans="1:1" x14ac:dyDescent="0.25">
      <c r="A263" s="43"/>
    </row>
    <row r="264" spans="1:1" x14ac:dyDescent="0.25">
      <c r="A264" s="43"/>
    </row>
    <row r="265" spans="1:1" x14ac:dyDescent="0.25">
      <c r="A265" s="43"/>
    </row>
    <row r="266" spans="1:1" x14ac:dyDescent="0.25">
      <c r="A266" s="43"/>
    </row>
    <row r="267" spans="1:1" x14ac:dyDescent="0.25">
      <c r="A267" s="43"/>
    </row>
    <row r="268" spans="1:1" x14ac:dyDescent="0.25">
      <c r="A268" s="43"/>
    </row>
    <row r="269" spans="1:1" x14ac:dyDescent="0.25">
      <c r="A269" s="43"/>
    </row>
    <row r="270" spans="1:1" x14ac:dyDescent="0.25">
      <c r="A270" s="43"/>
    </row>
    <row r="271" spans="1:1" x14ac:dyDescent="0.25">
      <c r="A271" s="43"/>
    </row>
    <row r="272" spans="1:1" x14ac:dyDescent="0.25">
      <c r="A272" s="43"/>
    </row>
    <row r="273" spans="1:1" x14ac:dyDescent="0.25">
      <c r="A273" s="43"/>
    </row>
    <row r="274" spans="1:1" x14ac:dyDescent="0.25">
      <c r="A274" s="43"/>
    </row>
    <row r="275" spans="1:1" x14ac:dyDescent="0.25">
      <c r="A275" s="43"/>
    </row>
    <row r="276" spans="1:1" x14ac:dyDescent="0.25">
      <c r="A276" s="43"/>
    </row>
    <row r="277" spans="1:1" x14ac:dyDescent="0.25">
      <c r="A277" s="43"/>
    </row>
    <row r="278" spans="1:1" x14ac:dyDescent="0.25">
      <c r="A278" s="43"/>
    </row>
    <row r="279" spans="1:1" x14ac:dyDescent="0.25">
      <c r="A279" s="43"/>
    </row>
    <row r="280" spans="1:1" x14ac:dyDescent="0.25">
      <c r="A280" s="43"/>
    </row>
    <row r="281" spans="1:1" x14ac:dyDescent="0.25">
      <c r="A281" s="43"/>
    </row>
    <row r="282" spans="1:1" x14ac:dyDescent="0.25">
      <c r="A282" s="43"/>
    </row>
    <row r="283" spans="1:1" x14ac:dyDescent="0.25">
      <c r="A283" s="43"/>
    </row>
    <row r="284" spans="1:1" x14ac:dyDescent="0.25">
      <c r="A284" s="43"/>
    </row>
    <row r="285" spans="1:1" x14ac:dyDescent="0.25">
      <c r="A285" s="43"/>
    </row>
    <row r="286" spans="1:1" x14ac:dyDescent="0.25">
      <c r="A286" s="43"/>
    </row>
    <row r="287" spans="1:1" x14ac:dyDescent="0.25">
      <c r="A287" s="43"/>
    </row>
    <row r="288" spans="1:1" x14ac:dyDescent="0.25">
      <c r="A288" s="43"/>
    </row>
    <row r="289" spans="1:1" x14ac:dyDescent="0.25">
      <c r="A289" s="43"/>
    </row>
    <row r="290" spans="1:1" x14ac:dyDescent="0.25">
      <c r="A290" s="43"/>
    </row>
    <row r="291" spans="1:1" x14ac:dyDescent="0.25">
      <c r="A291" s="43"/>
    </row>
    <row r="292" spans="1:1" x14ac:dyDescent="0.25">
      <c r="A292" s="43"/>
    </row>
    <row r="293" spans="1:1" x14ac:dyDescent="0.25">
      <c r="A293" s="43"/>
    </row>
    <row r="294" spans="1:1" x14ac:dyDescent="0.25">
      <c r="A294" s="43"/>
    </row>
    <row r="295" spans="1:1" x14ac:dyDescent="0.25">
      <c r="A295" s="43"/>
    </row>
    <row r="296" spans="1:1" x14ac:dyDescent="0.25">
      <c r="A296" s="43"/>
    </row>
    <row r="297" spans="1:1" x14ac:dyDescent="0.25">
      <c r="A297" s="43"/>
    </row>
    <row r="298" spans="1:1" x14ac:dyDescent="0.25">
      <c r="A298" s="43"/>
    </row>
    <row r="299" spans="1:1" x14ac:dyDescent="0.25">
      <c r="A299" s="43"/>
    </row>
    <row r="300" spans="1:1" x14ac:dyDescent="0.25">
      <c r="A300" s="43"/>
    </row>
    <row r="301" spans="1:1" x14ac:dyDescent="0.25">
      <c r="A301" s="43"/>
    </row>
    <row r="302" spans="1:1" x14ac:dyDescent="0.25">
      <c r="A302" s="43"/>
    </row>
    <row r="303" spans="1:1" x14ac:dyDescent="0.25">
      <c r="A303" s="43"/>
    </row>
    <row r="304" spans="1:1" x14ac:dyDescent="0.25">
      <c r="A304" s="43"/>
    </row>
    <row r="305" spans="1:1" x14ac:dyDescent="0.25">
      <c r="A305" s="43"/>
    </row>
    <row r="306" spans="1:1" x14ac:dyDescent="0.25">
      <c r="A306" s="43"/>
    </row>
    <row r="307" spans="1:1" x14ac:dyDescent="0.25">
      <c r="A307" s="43"/>
    </row>
    <row r="308" spans="1:1" x14ac:dyDescent="0.25">
      <c r="A308" s="43"/>
    </row>
    <row r="309" spans="1:1" x14ac:dyDescent="0.25">
      <c r="A309" s="43"/>
    </row>
    <row r="310" spans="1:1" x14ac:dyDescent="0.25">
      <c r="A310" s="43"/>
    </row>
    <row r="311" spans="1:1" x14ac:dyDescent="0.25">
      <c r="A311" s="43"/>
    </row>
    <row r="312" spans="1:1" x14ac:dyDescent="0.25">
      <c r="A312" s="43"/>
    </row>
    <row r="313" spans="1:1" x14ac:dyDescent="0.25">
      <c r="A313" s="43"/>
    </row>
    <row r="314" spans="1:1" x14ac:dyDescent="0.25">
      <c r="A314" s="43"/>
    </row>
    <row r="315" spans="1:1" x14ac:dyDescent="0.25">
      <c r="A315" s="43"/>
    </row>
    <row r="316" spans="1:1" x14ac:dyDescent="0.25">
      <c r="A316" s="43"/>
    </row>
    <row r="317" spans="1:1" x14ac:dyDescent="0.25">
      <c r="A317" s="43"/>
    </row>
    <row r="318" spans="1:1" x14ac:dyDescent="0.25">
      <c r="A318" s="43"/>
    </row>
    <row r="319" spans="1:1" x14ac:dyDescent="0.25">
      <c r="A319" s="43"/>
    </row>
    <row r="320" spans="1:1" x14ac:dyDescent="0.25">
      <c r="A320" s="43"/>
    </row>
    <row r="321" spans="1:1" x14ac:dyDescent="0.25">
      <c r="A321" s="43"/>
    </row>
    <row r="322" spans="1:1" x14ac:dyDescent="0.25">
      <c r="A322" s="43"/>
    </row>
    <row r="323" spans="1:1" x14ac:dyDescent="0.25">
      <c r="A323" s="43"/>
    </row>
    <row r="324" spans="1:1" x14ac:dyDescent="0.25">
      <c r="A324" s="43"/>
    </row>
    <row r="325" spans="1:1" x14ac:dyDescent="0.25">
      <c r="A325" s="43"/>
    </row>
    <row r="326" spans="1:1" x14ac:dyDescent="0.25">
      <c r="A326" s="43"/>
    </row>
    <row r="327" spans="1:1" x14ac:dyDescent="0.25">
      <c r="A327" s="43"/>
    </row>
    <row r="328" spans="1:1" x14ac:dyDescent="0.25">
      <c r="A328" s="43"/>
    </row>
    <row r="329" spans="1:1" x14ac:dyDescent="0.25">
      <c r="A329" s="43"/>
    </row>
    <row r="330" spans="1:1" x14ac:dyDescent="0.25">
      <c r="A330" s="43"/>
    </row>
    <row r="331" spans="1:1" x14ac:dyDescent="0.25">
      <c r="A331" s="43"/>
    </row>
    <row r="332" spans="1:1" x14ac:dyDescent="0.25">
      <c r="A332" s="43"/>
    </row>
    <row r="333" spans="1:1" x14ac:dyDescent="0.25">
      <c r="A333" s="43"/>
    </row>
    <row r="334" spans="1:1" x14ac:dyDescent="0.25">
      <c r="A334" s="43"/>
    </row>
    <row r="335" spans="1:1" x14ac:dyDescent="0.25">
      <c r="A335" s="43"/>
    </row>
    <row r="336" spans="1:1" x14ac:dyDescent="0.25">
      <c r="A336" s="43"/>
    </row>
    <row r="337" spans="1:1" x14ac:dyDescent="0.25">
      <c r="A337" s="43"/>
    </row>
    <row r="338" spans="1:1" x14ac:dyDescent="0.25">
      <c r="A338" s="43"/>
    </row>
    <row r="339" spans="1:1" x14ac:dyDescent="0.25">
      <c r="A339" s="43"/>
    </row>
    <row r="340" spans="1:1" x14ac:dyDescent="0.25">
      <c r="A340" s="43"/>
    </row>
    <row r="341" spans="1:1" x14ac:dyDescent="0.25">
      <c r="A341" s="43"/>
    </row>
    <row r="342" spans="1:1" x14ac:dyDescent="0.25">
      <c r="A342" s="43"/>
    </row>
    <row r="343" spans="1:1" x14ac:dyDescent="0.25">
      <c r="A343" s="43"/>
    </row>
    <row r="344" spans="1:1" x14ac:dyDescent="0.25">
      <c r="A344" s="43"/>
    </row>
    <row r="345" spans="1:1" x14ac:dyDescent="0.25">
      <c r="A345" s="43"/>
    </row>
    <row r="346" spans="1:1" x14ac:dyDescent="0.25">
      <c r="A346" s="43"/>
    </row>
    <row r="347" spans="1:1" x14ac:dyDescent="0.25">
      <c r="A347" s="43"/>
    </row>
    <row r="348" spans="1:1" x14ac:dyDescent="0.25">
      <c r="A348" s="43"/>
    </row>
    <row r="349" spans="1:1" x14ac:dyDescent="0.25">
      <c r="A349" s="43"/>
    </row>
    <row r="350" spans="1:1" x14ac:dyDescent="0.25">
      <c r="A350" s="43"/>
    </row>
    <row r="351" spans="1:1" x14ac:dyDescent="0.25">
      <c r="A351" s="43"/>
    </row>
    <row r="352" spans="1:1" x14ac:dyDescent="0.25">
      <c r="A352" s="43"/>
    </row>
    <row r="353" spans="1:1" x14ac:dyDescent="0.25">
      <c r="A353" s="43"/>
    </row>
    <row r="354" spans="1:1" x14ac:dyDescent="0.25">
      <c r="A354" s="43"/>
    </row>
    <row r="355" spans="1:1" x14ac:dyDescent="0.25">
      <c r="A355" s="43"/>
    </row>
    <row r="356" spans="1:1" x14ac:dyDescent="0.25">
      <c r="A356" s="43"/>
    </row>
    <row r="357" spans="1:1" x14ac:dyDescent="0.25">
      <c r="A357" s="43"/>
    </row>
    <row r="358" spans="1:1" x14ac:dyDescent="0.25">
      <c r="A358" s="43"/>
    </row>
    <row r="359" spans="1:1" x14ac:dyDescent="0.25">
      <c r="A359" s="43"/>
    </row>
    <row r="360" spans="1:1" x14ac:dyDescent="0.25">
      <c r="A360" s="43"/>
    </row>
    <row r="361" spans="1:1" x14ac:dyDescent="0.25">
      <c r="A361" s="43"/>
    </row>
    <row r="362" spans="1:1" x14ac:dyDescent="0.25">
      <c r="A362" s="43"/>
    </row>
    <row r="363" spans="1:1" x14ac:dyDescent="0.25">
      <c r="A363" s="43"/>
    </row>
    <row r="364" spans="1:1" x14ac:dyDescent="0.25">
      <c r="A364" s="43"/>
    </row>
    <row r="365" spans="1:1" x14ac:dyDescent="0.25">
      <c r="A365" s="43"/>
    </row>
    <row r="366" spans="1:1" x14ac:dyDescent="0.25">
      <c r="A366" s="43"/>
    </row>
    <row r="367" spans="1:1" x14ac:dyDescent="0.25">
      <c r="A367" s="43"/>
    </row>
    <row r="368" spans="1:1" x14ac:dyDescent="0.25">
      <c r="A368" s="43"/>
    </row>
    <row r="369" spans="1:1" x14ac:dyDescent="0.25">
      <c r="A369" s="43"/>
    </row>
    <row r="370" spans="1:1" x14ac:dyDescent="0.25">
      <c r="A370" s="43"/>
    </row>
    <row r="371" spans="1:1" x14ac:dyDescent="0.25">
      <c r="A371" s="43"/>
    </row>
    <row r="372" spans="1:1" x14ac:dyDescent="0.25">
      <c r="A372" s="43"/>
    </row>
    <row r="373" spans="1:1" x14ac:dyDescent="0.25">
      <c r="A373" s="43"/>
    </row>
    <row r="374" spans="1:1" x14ac:dyDescent="0.25">
      <c r="A374" s="43"/>
    </row>
    <row r="375" spans="1:1" x14ac:dyDescent="0.25">
      <c r="A375" s="43"/>
    </row>
    <row r="376" spans="1:1" x14ac:dyDescent="0.25">
      <c r="A376" s="43"/>
    </row>
    <row r="377" spans="1:1" x14ac:dyDescent="0.25">
      <c r="A377" s="43"/>
    </row>
    <row r="378" spans="1:1" x14ac:dyDescent="0.25">
      <c r="A378" s="43"/>
    </row>
    <row r="379" spans="1:1" x14ac:dyDescent="0.25">
      <c r="A379" s="43"/>
    </row>
    <row r="380" spans="1:1" x14ac:dyDescent="0.25">
      <c r="A380" s="43"/>
    </row>
    <row r="381" spans="1:1" x14ac:dyDescent="0.25">
      <c r="A381" s="43"/>
    </row>
    <row r="382" spans="1:1" x14ac:dyDescent="0.25">
      <c r="A382" s="43"/>
    </row>
    <row r="383" spans="1:1" x14ac:dyDescent="0.25">
      <c r="A383" s="43"/>
    </row>
    <row r="384" spans="1:1" x14ac:dyDescent="0.25">
      <c r="A384" s="43"/>
    </row>
    <row r="385" spans="1:1" x14ac:dyDescent="0.25">
      <c r="A385" s="43"/>
    </row>
    <row r="386" spans="1:1" x14ac:dyDescent="0.25">
      <c r="A386" s="43"/>
    </row>
    <row r="387" spans="1:1" x14ac:dyDescent="0.25">
      <c r="A387" s="43"/>
    </row>
    <row r="388" spans="1:1" x14ac:dyDescent="0.25">
      <c r="A388" s="43"/>
    </row>
    <row r="389" spans="1:1" x14ac:dyDescent="0.25">
      <c r="A389" s="43"/>
    </row>
    <row r="390" spans="1:1" x14ac:dyDescent="0.25">
      <c r="A390" s="43"/>
    </row>
    <row r="391" spans="1:1" x14ac:dyDescent="0.25">
      <c r="A391" s="43"/>
    </row>
    <row r="392" spans="1:1" x14ac:dyDescent="0.25">
      <c r="A392" s="43"/>
    </row>
    <row r="393" spans="1:1" x14ac:dyDescent="0.25">
      <c r="A393" s="43"/>
    </row>
    <row r="394" spans="1:1" x14ac:dyDescent="0.25">
      <c r="A394" s="43"/>
    </row>
    <row r="395" spans="1:1" x14ac:dyDescent="0.25">
      <c r="A395" s="43"/>
    </row>
    <row r="396" spans="1:1" x14ac:dyDescent="0.25">
      <c r="A396" s="43"/>
    </row>
    <row r="397" spans="1:1" x14ac:dyDescent="0.25">
      <c r="A397" s="43"/>
    </row>
    <row r="398" spans="1:1" x14ac:dyDescent="0.25">
      <c r="A398" s="43"/>
    </row>
    <row r="399" spans="1:1" x14ac:dyDescent="0.25">
      <c r="A399" s="43"/>
    </row>
    <row r="400" spans="1:1" x14ac:dyDescent="0.25">
      <c r="A400" s="43"/>
    </row>
    <row r="401" spans="1:1" x14ac:dyDescent="0.25">
      <c r="A401" s="43"/>
    </row>
    <row r="402" spans="1:1" x14ac:dyDescent="0.25">
      <c r="A402" s="43"/>
    </row>
    <row r="403" spans="1:1" x14ac:dyDescent="0.25">
      <c r="A403" s="43"/>
    </row>
    <row r="404" spans="1:1" x14ac:dyDescent="0.25">
      <c r="A404" s="43"/>
    </row>
    <row r="405" spans="1:1" x14ac:dyDescent="0.25">
      <c r="A405" s="43"/>
    </row>
    <row r="406" spans="1:1" x14ac:dyDescent="0.25">
      <c r="A406" s="43"/>
    </row>
    <row r="407" spans="1:1" x14ac:dyDescent="0.25">
      <c r="A407" s="43"/>
    </row>
    <row r="408" spans="1:1" x14ac:dyDescent="0.25">
      <c r="A408" s="43"/>
    </row>
    <row r="409" spans="1:1" x14ac:dyDescent="0.25">
      <c r="A409" s="43"/>
    </row>
    <row r="410" spans="1:1" x14ac:dyDescent="0.25">
      <c r="A410" s="43"/>
    </row>
    <row r="411" spans="1:1" x14ac:dyDescent="0.25">
      <c r="A411" s="43"/>
    </row>
    <row r="412" spans="1:1" x14ac:dyDescent="0.25">
      <c r="A412" s="43"/>
    </row>
    <row r="413" spans="1:1" x14ac:dyDescent="0.25">
      <c r="A413" s="43"/>
    </row>
    <row r="414" spans="1:1" x14ac:dyDescent="0.25">
      <c r="A414" s="43"/>
    </row>
    <row r="415" spans="1:1" x14ac:dyDescent="0.25">
      <c r="A415" s="43"/>
    </row>
    <row r="416" spans="1:1" x14ac:dyDescent="0.25">
      <c r="A416" s="43"/>
    </row>
    <row r="417" spans="1:1" x14ac:dyDescent="0.25">
      <c r="A417" s="43"/>
    </row>
    <row r="418" spans="1:1" x14ac:dyDescent="0.25">
      <c r="A418" s="43"/>
    </row>
    <row r="419" spans="1:1" x14ac:dyDescent="0.25">
      <c r="A419" s="43"/>
    </row>
    <row r="420" spans="1:1" x14ac:dyDescent="0.25">
      <c r="A420" s="43"/>
    </row>
    <row r="421" spans="1:1" x14ac:dyDescent="0.25">
      <c r="A421" s="43"/>
    </row>
    <row r="422" spans="1:1" x14ac:dyDescent="0.25">
      <c r="A422" s="43"/>
    </row>
    <row r="423" spans="1:1" x14ac:dyDescent="0.25">
      <c r="A423" s="43"/>
    </row>
    <row r="424" spans="1:1" x14ac:dyDescent="0.25">
      <c r="A424" s="43"/>
    </row>
    <row r="425" spans="1:1" x14ac:dyDescent="0.25">
      <c r="A425" s="43"/>
    </row>
    <row r="426" spans="1:1" x14ac:dyDescent="0.25">
      <c r="A426" s="43"/>
    </row>
    <row r="427" spans="1:1" x14ac:dyDescent="0.25">
      <c r="A427" s="43"/>
    </row>
    <row r="428" spans="1:1" x14ac:dyDescent="0.25">
      <c r="A428" s="43"/>
    </row>
    <row r="429" spans="1:1" x14ac:dyDescent="0.25">
      <c r="A429" s="43"/>
    </row>
    <row r="430" spans="1:1" x14ac:dyDescent="0.25">
      <c r="A430" s="43"/>
    </row>
    <row r="431" spans="1:1" x14ac:dyDescent="0.25">
      <c r="A431" s="43"/>
    </row>
    <row r="432" spans="1:1" x14ac:dyDescent="0.25">
      <c r="A432" s="43"/>
    </row>
    <row r="433" spans="1:1" x14ac:dyDescent="0.25">
      <c r="A433" s="43"/>
    </row>
    <row r="434" spans="1:1" x14ac:dyDescent="0.25">
      <c r="A434" s="43"/>
    </row>
    <row r="435" spans="1:1" x14ac:dyDescent="0.25">
      <c r="A435" s="43"/>
    </row>
    <row r="436" spans="1:1" x14ac:dyDescent="0.25">
      <c r="A436" s="43"/>
    </row>
    <row r="437" spans="1:1" x14ac:dyDescent="0.25">
      <c r="A437" s="43"/>
    </row>
    <row r="438" spans="1:1" x14ac:dyDescent="0.25">
      <c r="A438" s="43"/>
    </row>
    <row r="439" spans="1:1" x14ac:dyDescent="0.25">
      <c r="A439" s="43"/>
    </row>
    <row r="440" spans="1:1" x14ac:dyDescent="0.25">
      <c r="A440" s="43"/>
    </row>
    <row r="441" spans="1:1" x14ac:dyDescent="0.25">
      <c r="A441" s="43"/>
    </row>
    <row r="442" spans="1:1" x14ac:dyDescent="0.25">
      <c r="A442" s="43"/>
    </row>
    <row r="443" spans="1:1" x14ac:dyDescent="0.25">
      <c r="A443" s="43"/>
    </row>
    <row r="444" spans="1:1" x14ac:dyDescent="0.25">
      <c r="A444" s="43"/>
    </row>
    <row r="445" spans="1:1" x14ac:dyDescent="0.25">
      <c r="A445" s="43"/>
    </row>
    <row r="446" spans="1:1" x14ac:dyDescent="0.25">
      <c r="A446" s="43"/>
    </row>
    <row r="447" spans="1:1" x14ac:dyDescent="0.25">
      <c r="A447" s="43"/>
    </row>
    <row r="448" spans="1:1" x14ac:dyDescent="0.25">
      <c r="A448" s="43"/>
    </row>
    <row r="449" spans="1:1" x14ac:dyDescent="0.25">
      <c r="A449" s="43"/>
    </row>
    <row r="450" spans="1:1" x14ac:dyDescent="0.25">
      <c r="A450" s="43"/>
    </row>
    <row r="451" spans="1:1" x14ac:dyDescent="0.25">
      <c r="A451" s="43"/>
    </row>
    <row r="452" spans="1:1" x14ac:dyDescent="0.25">
      <c r="A452" s="43"/>
    </row>
    <row r="453" spans="1:1" x14ac:dyDescent="0.25">
      <c r="A453" s="43"/>
    </row>
    <row r="454" spans="1:1" x14ac:dyDescent="0.25">
      <c r="A454" s="43"/>
    </row>
    <row r="455" spans="1:1" x14ac:dyDescent="0.25">
      <c r="A455" s="43"/>
    </row>
    <row r="456" spans="1:1" x14ac:dyDescent="0.25">
      <c r="A456" s="43"/>
    </row>
    <row r="457" spans="1:1" x14ac:dyDescent="0.25">
      <c r="A457" s="43"/>
    </row>
    <row r="458" spans="1:1" x14ac:dyDescent="0.25">
      <c r="A458" s="43"/>
    </row>
    <row r="459" spans="1:1" x14ac:dyDescent="0.25">
      <c r="A459" s="43"/>
    </row>
    <row r="460" spans="1:1" x14ac:dyDescent="0.25">
      <c r="A460" s="43"/>
    </row>
    <row r="461" spans="1:1" x14ac:dyDescent="0.25">
      <c r="A461" s="43"/>
    </row>
    <row r="462" spans="1:1" x14ac:dyDescent="0.25">
      <c r="A462" s="43"/>
    </row>
    <row r="463" spans="1:1" x14ac:dyDescent="0.25">
      <c r="A463" s="43"/>
    </row>
    <row r="464" spans="1:1" x14ac:dyDescent="0.25">
      <c r="A464" s="43"/>
    </row>
    <row r="465" spans="1:1" x14ac:dyDescent="0.25">
      <c r="A465" s="43"/>
    </row>
    <row r="466" spans="1:1" x14ac:dyDescent="0.25">
      <c r="A466" s="43"/>
    </row>
    <row r="467" spans="1:1" x14ac:dyDescent="0.25">
      <c r="A467" s="43"/>
    </row>
    <row r="468" spans="1:1" x14ac:dyDescent="0.25">
      <c r="A468" s="43"/>
    </row>
    <row r="469" spans="1:1" x14ac:dyDescent="0.25">
      <c r="A469" s="43"/>
    </row>
    <row r="470" spans="1:1" x14ac:dyDescent="0.25">
      <c r="A470" s="43"/>
    </row>
    <row r="471" spans="1:1" x14ac:dyDescent="0.25">
      <c r="A471" s="43"/>
    </row>
    <row r="472" spans="1:1" x14ac:dyDescent="0.25">
      <c r="A472" s="43"/>
    </row>
    <row r="473" spans="1:1" x14ac:dyDescent="0.25">
      <c r="A473" s="43"/>
    </row>
    <row r="474" spans="1:1" x14ac:dyDescent="0.25">
      <c r="A474" s="43"/>
    </row>
    <row r="475" spans="1:1" x14ac:dyDescent="0.25">
      <c r="A475" s="43"/>
    </row>
    <row r="476" spans="1:1" x14ac:dyDescent="0.25">
      <c r="A476" s="43"/>
    </row>
    <row r="477" spans="1:1" x14ac:dyDescent="0.25">
      <c r="A477" s="43"/>
    </row>
    <row r="478" spans="1:1" x14ac:dyDescent="0.25">
      <c r="A478" s="43"/>
    </row>
    <row r="479" spans="1:1" x14ac:dyDescent="0.25">
      <c r="A479" s="43"/>
    </row>
    <row r="480" spans="1:1" x14ac:dyDescent="0.25">
      <c r="A480" s="43"/>
    </row>
    <row r="481" spans="1:1" x14ac:dyDescent="0.25">
      <c r="A481" s="43"/>
    </row>
    <row r="482" spans="1:1" x14ac:dyDescent="0.25">
      <c r="A482" s="43"/>
    </row>
    <row r="483" spans="1:1" x14ac:dyDescent="0.25">
      <c r="A483" s="43"/>
    </row>
    <row r="484" spans="1:1" x14ac:dyDescent="0.25">
      <c r="A484" s="43"/>
    </row>
    <row r="485" spans="1:1" x14ac:dyDescent="0.25">
      <c r="A485" s="43"/>
    </row>
    <row r="486" spans="1:1" x14ac:dyDescent="0.25">
      <c r="A486" s="43"/>
    </row>
    <row r="487" spans="1:1" x14ac:dyDescent="0.25">
      <c r="A487" s="43"/>
    </row>
    <row r="488" spans="1:1" x14ac:dyDescent="0.25">
      <c r="A488" s="43"/>
    </row>
    <row r="489" spans="1:1" x14ac:dyDescent="0.25">
      <c r="A489" s="43"/>
    </row>
    <row r="490" spans="1:1" x14ac:dyDescent="0.25">
      <c r="A490" s="43"/>
    </row>
    <row r="491" spans="1:1" x14ac:dyDescent="0.25">
      <c r="A491" s="43"/>
    </row>
    <row r="492" spans="1:1" x14ac:dyDescent="0.25">
      <c r="A492" s="43"/>
    </row>
    <row r="493" spans="1:1" x14ac:dyDescent="0.25">
      <c r="A493" s="43"/>
    </row>
    <row r="494" spans="1:1" x14ac:dyDescent="0.25">
      <c r="A494" s="43"/>
    </row>
    <row r="495" spans="1:1" x14ac:dyDescent="0.25">
      <c r="A495" s="43"/>
    </row>
    <row r="496" spans="1:1" x14ac:dyDescent="0.25">
      <c r="A496" s="43"/>
    </row>
    <row r="497" spans="1:1" x14ac:dyDescent="0.25">
      <c r="A497" s="43"/>
    </row>
    <row r="498" spans="1:1" x14ac:dyDescent="0.25">
      <c r="A498" s="43"/>
    </row>
    <row r="499" spans="1:1" x14ac:dyDescent="0.25">
      <c r="A499" s="43"/>
    </row>
    <row r="500" spans="1:1" x14ac:dyDescent="0.25">
      <c r="A500" s="43"/>
    </row>
    <row r="501" spans="1:1" x14ac:dyDescent="0.25">
      <c r="A501" s="43"/>
    </row>
    <row r="502" spans="1:1" x14ac:dyDescent="0.25">
      <c r="A502" s="43"/>
    </row>
    <row r="503" spans="1:1" x14ac:dyDescent="0.25">
      <c r="A503" s="43"/>
    </row>
    <row r="504" spans="1:1" x14ac:dyDescent="0.25">
      <c r="A504" s="43"/>
    </row>
    <row r="505" spans="1:1" x14ac:dyDescent="0.25">
      <c r="A505" s="43"/>
    </row>
    <row r="506" spans="1:1" x14ac:dyDescent="0.25">
      <c r="A506" s="43"/>
    </row>
    <row r="507" spans="1:1" x14ac:dyDescent="0.25">
      <c r="A507" s="43"/>
    </row>
    <row r="508" spans="1:1" x14ac:dyDescent="0.25">
      <c r="A508" s="43"/>
    </row>
    <row r="509" spans="1:1" x14ac:dyDescent="0.25">
      <c r="A509" s="43"/>
    </row>
    <row r="510" spans="1:1" x14ac:dyDescent="0.25">
      <c r="A510" s="43"/>
    </row>
    <row r="511" spans="1:1" x14ac:dyDescent="0.25">
      <c r="A511" s="43"/>
    </row>
    <row r="512" spans="1:1" x14ac:dyDescent="0.25">
      <c r="A512" s="43"/>
    </row>
    <row r="513" spans="1:1" x14ac:dyDescent="0.25">
      <c r="A513" s="43"/>
    </row>
    <row r="514" spans="1:1" x14ac:dyDescent="0.25">
      <c r="A514" s="43"/>
    </row>
    <row r="515" spans="1:1" x14ac:dyDescent="0.25">
      <c r="A515" s="43"/>
    </row>
    <row r="516" spans="1:1" x14ac:dyDescent="0.25">
      <c r="A516" s="43"/>
    </row>
    <row r="517" spans="1:1" x14ac:dyDescent="0.25">
      <c r="A517" s="43"/>
    </row>
    <row r="518" spans="1:1" x14ac:dyDescent="0.25">
      <c r="A518" s="43"/>
    </row>
    <row r="519" spans="1:1" x14ac:dyDescent="0.25">
      <c r="A519" s="43"/>
    </row>
    <row r="520" spans="1:1" x14ac:dyDescent="0.25">
      <c r="A520" s="43"/>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966"/>
  <sheetViews>
    <sheetView workbookViewId="0"/>
  </sheetViews>
  <sheetFormatPr defaultColWidth="8.85546875" defaultRowHeight="15" x14ac:dyDescent="0.25"/>
  <cols>
    <col min="8" max="31" width="8.85546875" style="41"/>
  </cols>
  <sheetData>
    <row r="2" spans="1:31" s="41" customFormat="1" ht="12.75" x14ac:dyDescent="0.2">
      <c r="I2" s="46" t="s">
        <v>148</v>
      </c>
      <c r="J2" s="47" t="s">
        <v>149</v>
      </c>
      <c r="K2" s="48" t="s">
        <v>150</v>
      </c>
      <c r="L2" s="49" t="s">
        <v>151</v>
      </c>
      <c r="O2" s="46" t="s">
        <v>148</v>
      </c>
      <c r="P2" s="47" t="s">
        <v>149</v>
      </c>
      <c r="Q2" s="48" t="s">
        <v>150</v>
      </c>
      <c r="R2" s="49" t="s">
        <v>151</v>
      </c>
      <c r="V2" s="46" t="s">
        <v>148</v>
      </c>
      <c r="W2" s="47" t="s">
        <v>149</v>
      </c>
      <c r="X2" s="48" t="s">
        <v>150</v>
      </c>
      <c r="Y2" s="49" t="s">
        <v>151</v>
      </c>
      <c r="AB2" s="46" t="s">
        <v>148</v>
      </c>
      <c r="AC2" s="47" t="s">
        <v>149</v>
      </c>
      <c r="AD2" s="48" t="s">
        <v>150</v>
      </c>
      <c r="AE2" s="49" t="s">
        <v>151</v>
      </c>
    </row>
    <row r="3" spans="1:31" x14ac:dyDescent="0.25">
      <c r="A3" s="41" t="s">
        <v>114</v>
      </c>
      <c r="B3" s="41" t="s">
        <v>114</v>
      </c>
      <c r="C3" s="41" t="s">
        <v>113</v>
      </c>
      <c r="D3" s="41" t="s">
        <v>113</v>
      </c>
      <c r="E3" s="41" t="s">
        <v>112</v>
      </c>
      <c r="F3" s="41" t="s">
        <v>112</v>
      </c>
      <c r="H3" s="41" t="str">
        <f t="shared" ref="H3:H66" ca="1" si="0">OFFSET($I3,0,LangOffset,1,1)</f>
        <v>Select country</v>
      </c>
      <c r="I3" s="41" t="s">
        <v>112</v>
      </c>
      <c r="J3" s="41" t="s">
        <v>255</v>
      </c>
      <c r="K3" s="41" t="s">
        <v>383</v>
      </c>
      <c r="L3" s="41" t="s">
        <v>558</v>
      </c>
      <c r="N3" s="41" t="str">
        <f ca="1">OFFSET($O3,0,LangOffset,1,1)</f>
        <v>Select fiscal cycle</v>
      </c>
      <c r="O3" s="41" t="s">
        <v>113</v>
      </c>
      <c r="P3" s="41" t="s">
        <v>1360</v>
      </c>
      <c r="Q3" s="41" t="s">
        <v>1362</v>
      </c>
      <c r="R3" s="41" t="s">
        <v>1361</v>
      </c>
      <c r="U3" s="41" t="str">
        <f ca="1">OFFSET($V3,0,LangOffset,1,1)</f>
        <v>Select disease</v>
      </c>
      <c r="V3" s="41" t="s">
        <v>1359</v>
      </c>
      <c r="W3" s="41" t="s">
        <v>1356</v>
      </c>
      <c r="X3" s="41" t="s">
        <v>1354</v>
      </c>
      <c r="Y3" s="41" t="s">
        <v>1355</v>
      </c>
      <c r="AA3" s="41" t="str">
        <f t="shared" ref="AA3:AA50" ca="1" si="1">OFFSET($AB3,0,LangOffset,1,1)</f>
        <v>Select External Source</v>
      </c>
      <c r="AB3" s="41" t="s">
        <v>133</v>
      </c>
      <c r="AC3" s="41" t="s">
        <v>1444</v>
      </c>
      <c r="AD3" s="41" t="s">
        <v>1363</v>
      </c>
      <c r="AE3" s="41" t="s">
        <v>1391</v>
      </c>
    </row>
    <row r="4" spans="1:31" x14ac:dyDescent="0.25">
      <c r="A4" s="41" t="s">
        <v>1494</v>
      </c>
      <c r="B4" s="41" t="s">
        <v>114</v>
      </c>
      <c r="C4" s="41" t="s">
        <v>1338</v>
      </c>
      <c r="D4" s="41" t="s">
        <v>1338</v>
      </c>
      <c r="E4" s="41" t="s">
        <v>1038</v>
      </c>
      <c r="F4" s="41" t="s">
        <v>1038</v>
      </c>
      <c r="H4" s="41" t="str">
        <f t="shared" ca="1" si="0"/>
        <v>Afghanistan</v>
      </c>
      <c r="I4" s="41" t="s">
        <v>1038</v>
      </c>
      <c r="J4" s="41" t="s">
        <v>1038</v>
      </c>
      <c r="K4" s="41" t="s">
        <v>799</v>
      </c>
      <c r="L4" s="41" t="s">
        <v>573</v>
      </c>
      <c r="N4" s="41" t="str">
        <f ca="1">OFFSET($O4,0,LangOffset,1,1)</f>
        <v>January - December</v>
      </c>
      <c r="O4" s="41" t="s">
        <v>1338</v>
      </c>
      <c r="P4" s="41" t="s">
        <v>1342</v>
      </c>
      <c r="Q4" s="41" t="s">
        <v>1346</v>
      </c>
      <c r="R4" s="41" t="s">
        <v>1350</v>
      </c>
      <c r="U4" s="41" t="str">
        <f ca="1">OFFSET($V4,0,LangOffset,1,1)</f>
        <v>HIV/AIDS</v>
      </c>
      <c r="V4" s="41" t="s">
        <v>24</v>
      </c>
      <c r="W4" s="41" t="s">
        <v>1357</v>
      </c>
      <c r="X4" s="41" t="s">
        <v>152</v>
      </c>
      <c r="Y4" s="41" t="s">
        <v>153</v>
      </c>
      <c r="AA4" s="41" t="str">
        <f t="shared" ca="1" si="1"/>
        <v>African Development Bank (AFD)</v>
      </c>
      <c r="AB4" s="41" t="s">
        <v>1419</v>
      </c>
      <c r="AC4" s="41" t="s">
        <v>1098</v>
      </c>
      <c r="AD4" s="41" t="s">
        <v>875</v>
      </c>
      <c r="AE4" s="41" t="s">
        <v>559</v>
      </c>
    </row>
    <row r="5" spans="1:31" x14ac:dyDescent="0.25">
      <c r="A5" s="41" t="s">
        <v>1495</v>
      </c>
      <c r="B5" s="41" t="s">
        <v>114</v>
      </c>
      <c r="C5" s="41" t="s">
        <v>1339</v>
      </c>
      <c r="D5" s="41" t="s">
        <v>1339</v>
      </c>
      <c r="E5" s="41" t="s">
        <v>1213</v>
      </c>
      <c r="F5" s="41" t="s">
        <v>1213</v>
      </c>
      <c r="H5" s="41" t="str">
        <f t="shared" ca="1" si="0"/>
        <v>Aland Islands</v>
      </c>
      <c r="I5" s="41" t="s">
        <v>1213</v>
      </c>
      <c r="J5" s="41" t="s">
        <v>1039</v>
      </c>
      <c r="K5" s="41" t="s">
        <v>800</v>
      </c>
      <c r="L5" s="41" t="s">
        <v>562</v>
      </c>
      <c r="N5" s="41" t="str">
        <f ca="1">OFFSET($O5,0,LangOffset,1,1)</f>
        <v>April - March</v>
      </c>
      <c r="O5" s="41" t="s">
        <v>1339</v>
      </c>
      <c r="P5" s="41" t="s">
        <v>1343</v>
      </c>
      <c r="Q5" s="41" t="s">
        <v>1347</v>
      </c>
      <c r="R5" s="41" t="s">
        <v>1351</v>
      </c>
      <c r="U5" s="41" t="str">
        <f ca="1">OFFSET($V5,0,LangOffset,1,1)</f>
        <v>TB</v>
      </c>
      <c r="V5" s="41" t="s">
        <v>33</v>
      </c>
      <c r="W5" s="41" t="s">
        <v>1358</v>
      </c>
      <c r="X5" s="41" t="s">
        <v>365</v>
      </c>
      <c r="Y5" s="41" t="s">
        <v>499</v>
      </c>
      <c r="AA5" s="41" t="str">
        <f t="shared" ca="1" si="1"/>
        <v>Asian Development Bank (ADB)</v>
      </c>
      <c r="AB5" s="41" t="s">
        <v>1420</v>
      </c>
      <c r="AC5" s="41" t="s">
        <v>1048</v>
      </c>
      <c r="AD5" s="41" t="s">
        <v>1364</v>
      </c>
      <c r="AE5" s="41" t="s">
        <v>1392</v>
      </c>
    </row>
    <row r="6" spans="1:31" x14ac:dyDescent="0.25">
      <c r="A6" s="41" t="s">
        <v>1496</v>
      </c>
      <c r="B6" s="41" t="s">
        <v>114</v>
      </c>
      <c r="C6" s="41" t="s">
        <v>1340</v>
      </c>
      <c r="D6" s="41" t="s">
        <v>1340</v>
      </c>
      <c r="E6" s="41" t="s">
        <v>801</v>
      </c>
      <c r="F6" s="41" t="s">
        <v>801</v>
      </c>
      <c r="H6" s="41" t="str">
        <f t="shared" ca="1" si="0"/>
        <v>Albania</v>
      </c>
      <c r="I6" s="41" t="s">
        <v>801</v>
      </c>
      <c r="J6" s="41" t="s">
        <v>1040</v>
      </c>
      <c r="K6" s="41" t="s">
        <v>801</v>
      </c>
      <c r="L6" s="41" t="s">
        <v>563</v>
      </c>
      <c r="N6" s="41" t="str">
        <f ca="1">OFFSET($O6,0,LangOffset,1,1)</f>
        <v>July - June</v>
      </c>
      <c r="O6" s="41" t="s">
        <v>1340</v>
      </c>
      <c r="P6" s="41" t="s">
        <v>1344</v>
      </c>
      <c r="Q6" s="41" t="s">
        <v>1348</v>
      </c>
      <c r="R6" s="41" t="s">
        <v>1352</v>
      </c>
      <c r="U6" s="41" t="str">
        <f ca="1">OFFSET($V6,0,LangOffset,1,1)</f>
        <v>Malaria</v>
      </c>
      <c r="V6" s="41" t="s">
        <v>40</v>
      </c>
      <c r="W6" s="41" t="s">
        <v>236</v>
      </c>
      <c r="X6" s="41" t="s">
        <v>40</v>
      </c>
      <c r="Y6" s="41" t="s">
        <v>500</v>
      </c>
      <c r="AA6" s="41" t="str">
        <f t="shared" ca="1" si="1"/>
        <v>Australia</v>
      </c>
      <c r="AB6" s="41" t="s">
        <v>810</v>
      </c>
      <c r="AC6" s="41" t="s">
        <v>1445</v>
      </c>
      <c r="AD6" s="41" t="s">
        <v>1365</v>
      </c>
      <c r="AE6" s="41" t="s">
        <v>1393</v>
      </c>
    </row>
    <row r="7" spans="1:31" x14ac:dyDescent="0.25">
      <c r="A7" s="41" t="s">
        <v>1489</v>
      </c>
      <c r="B7" s="41" t="s">
        <v>1489</v>
      </c>
      <c r="C7" s="41" t="s">
        <v>1341</v>
      </c>
      <c r="D7" s="41" t="s">
        <v>1341</v>
      </c>
      <c r="E7" s="41" t="s">
        <v>1245</v>
      </c>
      <c r="F7" s="41" t="s">
        <v>1245</v>
      </c>
      <c r="H7" s="41" t="str">
        <f t="shared" ca="1" si="0"/>
        <v>Algeria</v>
      </c>
      <c r="I7" s="41" t="s">
        <v>1245</v>
      </c>
      <c r="J7" s="41" t="s">
        <v>1041</v>
      </c>
      <c r="K7" s="41" t="s">
        <v>1245</v>
      </c>
      <c r="L7" s="41" t="s">
        <v>564</v>
      </c>
      <c r="N7" s="41" t="str">
        <f ca="1">OFFSET($O7,0,LangOffset,1,1)</f>
        <v>October - September</v>
      </c>
      <c r="O7" s="41" t="s">
        <v>1341</v>
      </c>
      <c r="P7" s="41" t="s">
        <v>1345</v>
      </c>
      <c r="Q7" s="41" t="s">
        <v>1349</v>
      </c>
      <c r="R7" s="41" t="s">
        <v>1353</v>
      </c>
      <c r="AA7" s="41" t="str">
        <f t="shared" ca="1" si="1"/>
        <v>Belgium</v>
      </c>
      <c r="AB7" s="41" t="s">
        <v>1218</v>
      </c>
      <c r="AC7" s="41" t="s">
        <v>1446</v>
      </c>
      <c r="AD7" s="41" t="s">
        <v>810</v>
      </c>
      <c r="AE7" s="41" t="s">
        <v>580</v>
      </c>
    </row>
    <row r="8" spans="1:31" x14ac:dyDescent="0.25">
      <c r="A8" s="41" t="s">
        <v>1490</v>
      </c>
      <c r="B8" s="41" t="s">
        <v>1490</v>
      </c>
      <c r="C8" s="41" t="s">
        <v>1360</v>
      </c>
      <c r="D8" s="41" t="s">
        <v>113</v>
      </c>
      <c r="E8" s="41" t="s">
        <v>1215</v>
      </c>
      <c r="F8" s="41" t="s">
        <v>1215</v>
      </c>
      <c r="H8" s="41" t="str">
        <f t="shared" ca="1" si="0"/>
        <v>American Samoa</v>
      </c>
      <c r="I8" s="41" t="s">
        <v>1215</v>
      </c>
      <c r="J8" s="41" t="s">
        <v>1042</v>
      </c>
      <c r="K8" s="41" t="s">
        <v>802</v>
      </c>
      <c r="L8" s="41" t="s">
        <v>565</v>
      </c>
      <c r="AA8" s="41" t="str">
        <f t="shared" ca="1" si="1"/>
        <v xml:space="preserve">Bill and Melinda Gates Foundation </v>
      </c>
      <c r="AB8" s="41" t="s">
        <v>1421</v>
      </c>
      <c r="AC8" s="41" t="s">
        <v>1447</v>
      </c>
      <c r="AD8" s="41" t="s">
        <v>1366</v>
      </c>
      <c r="AE8" s="41" t="s">
        <v>588</v>
      </c>
    </row>
    <row r="9" spans="1:31" x14ac:dyDescent="0.25">
      <c r="A9" s="41" t="s">
        <v>1497</v>
      </c>
      <c r="B9" s="41" t="s">
        <v>1489</v>
      </c>
      <c r="C9" s="41" t="s">
        <v>1342</v>
      </c>
      <c r="D9" s="41" t="s">
        <v>1338</v>
      </c>
      <c r="E9" s="41" t="s">
        <v>803</v>
      </c>
      <c r="F9" s="41" t="s">
        <v>803</v>
      </c>
      <c r="H9" s="41" t="str">
        <f t="shared" ca="1" si="0"/>
        <v>Andorra</v>
      </c>
      <c r="I9" s="41" t="s">
        <v>803</v>
      </c>
      <c r="J9" s="41" t="s">
        <v>1043</v>
      </c>
      <c r="K9" s="41" t="s">
        <v>803</v>
      </c>
      <c r="L9" s="41" t="s">
        <v>568</v>
      </c>
      <c r="N9" s="41" t="str">
        <f ca="1">OFFSET($O9,0,LangOffset,1,1)</f>
        <v>Select category</v>
      </c>
      <c r="O9" s="41" t="s">
        <v>119</v>
      </c>
      <c r="P9" s="41" t="s">
        <v>1472</v>
      </c>
      <c r="Q9" s="41" t="s">
        <v>1475</v>
      </c>
      <c r="R9" s="41" t="s">
        <v>1478</v>
      </c>
      <c r="U9" s="41" t="str">
        <f ca="1">OFFSET($V9,0,LangOffset,1,1)</f>
        <v>Select Level</v>
      </c>
      <c r="V9" s="41" t="s">
        <v>143</v>
      </c>
      <c r="W9" s="41" t="s">
        <v>1472</v>
      </c>
      <c r="X9" s="41" t="s">
        <v>1486</v>
      </c>
      <c r="Y9" s="41" t="s">
        <v>1483</v>
      </c>
      <c r="AA9" s="41" t="str">
        <f t="shared" ca="1" si="1"/>
        <v>Brazil</v>
      </c>
      <c r="AB9" s="41" t="s">
        <v>1227</v>
      </c>
      <c r="AC9" s="41" t="s">
        <v>1055</v>
      </c>
      <c r="AD9" s="41" t="s">
        <v>1367</v>
      </c>
      <c r="AE9" s="41" t="s">
        <v>1394</v>
      </c>
    </row>
    <row r="10" spans="1:31" x14ac:dyDescent="0.25">
      <c r="A10" s="41" t="s">
        <v>1498</v>
      </c>
      <c r="B10" s="41" t="s">
        <v>1490</v>
      </c>
      <c r="C10" s="41" t="s">
        <v>1343</v>
      </c>
      <c r="D10" s="41" t="s">
        <v>1339</v>
      </c>
      <c r="E10" s="41" t="s">
        <v>804</v>
      </c>
      <c r="F10" s="41" t="s">
        <v>804</v>
      </c>
      <c r="H10" s="41" t="str">
        <f t="shared" ca="1" si="0"/>
        <v>Angola</v>
      </c>
      <c r="I10" s="41" t="s">
        <v>804</v>
      </c>
      <c r="J10" s="41" t="s">
        <v>804</v>
      </c>
      <c r="K10" s="41" t="s">
        <v>804</v>
      </c>
      <c r="L10" s="41" t="s">
        <v>567</v>
      </c>
      <c r="N10" s="41" t="str">
        <f ca="1">OFFSET($O10,0,LangOffset,1,1)</f>
        <v>Global Fund Modules</v>
      </c>
      <c r="O10" s="41" t="s">
        <v>1470</v>
      </c>
      <c r="P10" s="41" t="s">
        <v>1473</v>
      </c>
      <c r="Q10" s="41" t="s">
        <v>1476</v>
      </c>
      <c r="R10" s="41" t="s">
        <v>1479</v>
      </c>
      <c r="U10" s="41" t="str">
        <f ca="1">OFFSET($V10,0,LangOffset,1,1)</f>
        <v>Central Government</v>
      </c>
      <c r="V10" s="41" t="s">
        <v>1481</v>
      </c>
      <c r="W10" s="41" t="s">
        <v>1473</v>
      </c>
      <c r="X10" s="41" t="s">
        <v>1487</v>
      </c>
      <c r="Y10" s="41" t="s">
        <v>1484</v>
      </c>
      <c r="AA10" s="41" t="str">
        <f t="shared" ca="1" si="1"/>
        <v>Canada</v>
      </c>
      <c r="AB10" s="41" t="s">
        <v>1066</v>
      </c>
      <c r="AC10" s="41" t="s">
        <v>1061</v>
      </c>
      <c r="AD10" s="41" t="s">
        <v>1368</v>
      </c>
      <c r="AE10" s="41" t="s">
        <v>1395</v>
      </c>
    </row>
    <row r="11" spans="1:31" x14ac:dyDescent="0.25">
      <c r="C11" s="41" t="s">
        <v>1344</v>
      </c>
      <c r="D11" s="41" t="s">
        <v>1340</v>
      </c>
      <c r="E11" s="41" t="s">
        <v>1044</v>
      </c>
      <c r="F11" s="41" t="s">
        <v>1044</v>
      </c>
      <c r="H11" s="41" t="str">
        <f t="shared" ca="1" si="0"/>
        <v>Anguilla</v>
      </c>
      <c r="I11" s="41" t="s">
        <v>1044</v>
      </c>
      <c r="J11" s="41" t="s">
        <v>1044</v>
      </c>
      <c r="K11" s="41" t="s">
        <v>805</v>
      </c>
      <c r="L11" s="41" t="s">
        <v>566</v>
      </c>
      <c r="N11" s="41" t="str">
        <f ca="1">OFFSET($O11,0,LangOffset,1,1)</f>
        <v>NSP Categories</v>
      </c>
      <c r="O11" s="41" t="s">
        <v>1471</v>
      </c>
      <c r="P11" s="41" t="s">
        <v>1474</v>
      </c>
      <c r="Q11" s="41" t="s">
        <v>1477</v>
      </c>
      <c r="R11" s="41" t="s">
        <v>1480</v>
      </c>
      <c r="U11" s="41" t="str">
        <f ca="1">OFFSET($V11,0,LangOffset,1,1)</f>
        <v>Central and Subnational Government</v>
      </c>
      <c r="V11" s="41" t="s">
        <v>1482</v>
      </c>
      <c r="W11" s="41" t="s">
        <v>1474</v>
      </c>
      <c r="X11" s="41" t="s">
        <v>1488</v>
      </c>
      <c r="Y11" s="41" t="s">
        <v>1485</v>
      </c>
      <c r="AA11" s="41" t="str">
        <f t="shared" ca="1" si="1"/>
        <v>China</v>
      </c>
      <c r="AB11" s="41" t="s">
        <v>841</v>
      </c>
      <c r="AC11" s="41" t="s">
        <v>1066</v>
      </c>
      <c r="AD11" s="41" t="s">
        <v>818</v>
      </c>
      <c r="AE11" s="41" t="s">
        <v>1396</v>
      </c>
    </row>
    <row r="12" spans="1:31" x14ac:dyDescent="0.25">
      <c r="C12" s="41" t="s">
        <v>1345</v>
      </c>
      <c r="D12" s="41" t="s">
        <v>1341</v>
      </c>
      <c r="E12" s="41" t="s">
        <v>1216</v>
      </c>
      <c r="F12" s="41" t="s">
        <v>1216</v>
      </c>
      <c r="H12" s="41" t="str">
        <f t="shared" ca="1" si="0"/>
        <v>Antigua and Barbuda</v>
      </c>
      <c r="I12" s="41" t="s">
        <v>1216</v>
      </c>
      <c r="J12" s="41" t="s">
        <v>1045</v>
      </c>
      <c r="K12" s="41" t="s">
        <v>806</v>
      </c>
      <c r="L12" s="41" t="s">
        <v>569</v>
      </c>
      <c r="AA12" s="41" t="str">
        <f t="shared" ca="1" si="1"/>
        <v>Clinton Foundation</v>
      </c>
      <c r="AB12" s="41" t="s">
        <v>1422</v>
      </c>
      <c r="AC12" s="41" t="s">
        <v>1071</v>
      </c>
      <c r="AD12" s="41" t="s">
        <v>827</v>
      </c>
      <c r="AE12" s="41" t="s">
        <v>1397</v>
      </c>
    </row>
    <row r="13" spans="1:31" x14ac:dyDescent="0.25">
      <c r="C13" s="41" t="s">
        <v>1362</v>
      </c>
      <c r="D13" s="41" t="s">
        <v>113</v>
      </c>
      <c r="E13" s="41" t="s">
        <v>807</v>
      </c>
      <c r="F13" s="41" t="s">
        <v>807</v>
      </c>
      <c r="H13" s="41" t="str">
        <f t="shared" ca="1" si="0"/>
        <v>Argentina</v>
      </c>
      <c r="I13" s="41" t="s">
        <v>807</v>
      </c>
      <c r="J13" s="41" t="s">
        <v>1046</v>
      </c>
      <c r="K13" s="41" t="s">
        <v>807</v>
      </c>
      <c r="L13" s="41" t="s">
        <v>570</v>
      </c>
      <c r="N13" s="41" t="str">
        <f ca="1">OFFSET($O13,0,LangOffset,1,1)</f>
        <v>Select currency</v>
      </c>
      <c r="O13" s="41" t="s">
        <v>114</v>
      </c>
      <c r="P13" s="41" t="s">
        <v>1494</v>
      </c>
      <c r="Q13" s="41" t="s">
        <v>1495</v>
      </c>
      <c r="R13" s="41" t="s">
        <v>1496</v>
      </c>
      <c r="U13" s="41" t="str">
        <f ca="1">OFFSET($V13,0,LangOffset,1,1)</f>
        <v>Select</v>
      </c>
      <c r="V13" s="41" t="s">
        <v>118</v>
      </c>
      <c r="W13" s="41" t="s">
        <v>1491</v>
      </c>
      <c r="X13" s="41" t="s">
        <v>1504</v>
      </c>
      <c r="Y13" s="41" t="s">
        <v>1501</v>
      </c>
      <c r="AA13" s="41" t="str">
        <f t="shared" ca="1" si="1"/>
        <v>Denmark</v>
      </c>
      <c r="AB13" s="41" t="s">
        <v>1243</v>
      </c>
      <c r="AC13" s="41" t="s">
        <v>1448</v>
      </c>
      <c r="AD13" s="41" t="s">
        <v>835</v>
      </c>
      <c r="AE13" s="41" t="s">
        <v>612</v>
      </c>
    </row>
    <row r="14" spans="1:31" x14ac:dyDescent="0.25">
      <c r="C14" s="41" t="s">
        <v>1346</v>
      </c>
      <c r="D14" s="41" t="s">
        <v>1338</v>
      </c>
      <c r="E14" s="41" t="s">
        <v>808</v>
      </c>
      <c r="F14" s="41" t="s">
        <v>808</v>
      </c>
      <c r="H14" s="41" t="str">
        <f t="shared" ca="1" si="0"/>
        <v>Armenia</v>
      </c>
      <c r="I14" s="41" t="s">
        <v>808</v>
      </c>
      <c r="J14" s="41" t="s">
        <v>1047</v>
      </c>
      <c r="K14" s="41" t="s">
        <v>808</v>
      </c>
      <c r="L14" s="41" t="s">
        <v>571</v>
      </c>
      <c r="N14" s="41" t="str">
        <f ca="1">OFFSET($O14,0,LangOffset,1,1)</f>
        <v>USD</v>
      </c>
      <c r="O14" s="41" t="s">
        <v>1489</v>
      </c>
      <c r="P14" s="41" t="s">
        <v>1489</v>
      </c>
      <c r="Q14" s="41" t="s">
        <v>1489</v>
      </c>
      <c r="R14" s="41" t="s">
        <v>1497</v>
      </c>
      <c r="U14" s="41" t="str">
        <f ca="1">OFFSET($V14,0,LangOffset,1,1)</f>
        <v>Yes</v>
      </c>
      <c r="V14" s="41" t="s">
        <v>1499</v>
      </c>
      <c r="W14" s="41" t="s">
        <v>1492</v>
      </c>
      <c r="X14" s="41" t="s">
        <v>1505</v>
      </c>
      <c r="Y14" s="41" t="s">
        <v>1502</v>
      </c>
      <c r="AA14" s="41" t="str">
        <f t="shared" ca="1" si="1"/>
        <v>Economic Community Of West African States (ECOWAS)</v>
      </c>
      <c r="AB14" s="41" t="s">
        <v>1423</v>
      </c>
      <c r="AC14" s="41" t="s">
        <v>1449</v>
      </c>
      <c r="AD14" s="41" t="s">
        <v>841</v>
      </c>
      <c r="AE14" s="41" t="s">
        <v>622</v>
      </c>
    </row>
    <row r="15" spans="1:31" x14ac:dyDescent="0.25">
      <c r="C15" s="41" t="s">
        <v>1347</v>
      </c>
      <c r="D15" s="41" t="s">
        <v>1339</v>
      </c>
      <c r="E15" s="41" t="s">
        <v>809</v>
      </c>
      <c r="F15" s="41" t="s">
        <v>809</v>
      </c>
      <c r="H15" s="41" t="str">
        <f t="shared" ca="1" si="0"/>
        <v>Aruba</v>
      </c>
      <c r="I15" s="41" t="s">
        <v>809</v>
      </c>
      <c r="J15" s="41" t="s">
        <v>809</v>
      </c>
      <c r="K15" s="41" t="s">
        <v>809</v>
      </c>
      <c r="L15" s="41" t="s">
        <v>572</v>
      </c>
      <c r="N15" s="41" t="str">
        <f ca="1">OFFSET($O15,0,LangOffset,1,1)</f>
        <v>EUR</v>
      </c>
      <c r="O15" s="41" t="s">
        <v>1490</v>
      </c>
      <c r="P15" s="41" t="s">
        <v>1490</v>
      </c>
      <c r="Q15" s="41" t="s">
        <v>1490</v>
      </c>
      <c r="R15" s="41" t="s">
        <v>1498</v>
      </c>
      <c r="U15" s="41" t="str">
        <f ca="1">OFFSET($V15,0,LangOffset,1,1)</f>
        <v>No</v>
      </c>
      <c r="V15" s="41" t="s">
        <v>1500</v>
      </c>
      <c r="W15" s="41" t="s">
        <v>1493</v>
      </c>
      <c r="X15" s="41" t="s">
        <v>1500</v>
      </c>
      <c r="Y15" s="41" t="s">
        <v>1503</v>
      </c>
      <c r="AA15" s="41" t="str">
        <f t="shared" ca="1" si="1"/>
        <v>European Union/European Commsion</v>
      </c>
      <c r="AB15" s="41" t="s">
        <v>1424</v>
      </c>
      <c r="AC15" s="41" t="s">
        <v>1450</v>
      </c>
      <c r="AD15" s="41" t="s">
        <v>1369</v>
      </c>
      <c r="AE15" s="41" t="s">
        <v>1398</v>
      </c>
    </row>
    <row r="16" spans="1:31" x14ac:dyDescent="0.25">
      <c r="C16" s="41" t="s">
        <v>1348</v>
      </c>
      <c r="D16" s="41" t="s">
        <v>1340</v>
      </c>
      <c r="E16" s="41" t="s">
        <v>810</v>
      </c>
      <c r="F16" s="41" t="s">
        <v>810</v>
      </c>
      <c r="H16" s="41" t="str">
        <f t="shared" ca="1" si="0"/>
        <v>Australia</v>
      </c>
      <c r="I16" s="41" t="s">
        <v>810</v>
      </c>
      <c r="J16" s="41" t="s">
        <v>1048</v>
      </c>
      <c r="K16" s="41" t="s">
        <v>810</v>
      </c>
      <c r="L16" s="41" t="s">
        <v>559</v>
      </c>
      <c r="AA16" s="41" t="str">
        <f t="shared" ca="1" si="1"/>
        <v>Finland</v>
      </c>
      <c r="AB16" s="41" t="s">
        <v>1250</v>
      </c>
      <c r="AC16" s="41" t="s">
        <v>1079</v>
      </c>
      <c r="AD16" s="41" t="s">
        <v>1370</v>
      </c>
      <c r="AE16" s="41" t="s">
        <v>1399</v>
      </c>
    </row>
    <row r="17" spans="3:31" x14ac:dyDescent="0.25">
      <c r="C17" s="41" t="s">
        <v>1349</v>
      </c>
      <c r="D17" s="41" t="s">
        <v>1341</v>
      </c>
      <c r="E17" s="41" t="s">
        <v>811</v>
      </c>
      <c r="F17" s="41" t="s">
        <v>811</v>
      </c>
      <c r="H17" s="41" t="str">
        <f t="shared" ca="1" si="0"/>
        <v>Austria</v>
      </c>
      <c r="I17" s="41" t="s">
        <v>811</v>
      </c>
      <c r="J17" s="41" t="s">
        <v>1049</v>
      </c>
      <c r="K17" s="41" t="s">
        <v>811</v>
      </c>
      <c r="L17" s="41" t="s">
        <v>560</v>
      </c>
      <c r="N17" s="41" t="str">
        <f ca="1">OFFSET($O17,0,LangOffset,1,1)</f>
        <v>Select year</v>
      </c>
      <c r="O17" s="41" t="s">
        <v>116</v>
      </c>
      <c r="P17" s="41" t="s">
        <v>1512</v>
      </c>
      <c r="Q17" s="41" t="s">
        <v>1510</v>
      </c>
      <c r="R17" s="41" t="s">
        <v>1511</v>
      </c>
      <c r="AA17" s="41" t="str">
        <f t="shared" ca="1" si="1"/>
        <v>Food and Agriculture Organization (FAO)</v>
      </c>
      <c r="AB17" s="41" t="s">
        <v>1425</v>
      </c>
      <c r="AC17" s="41" t="s">
        <v>1186</v>
      </c>
      <c r="AD17" s="41" t="s">
        <v>1371</v>
      </c>
      <c r="AE17" s="41" t="s">
        <v>639</v>
      </c>
    </row>
    <row r="18" spans="3:31" x14ac:dyDescent="0.25">
      <c r="C18" s="41" t="s">
        <v>1361</v>
      </c>
      <c r="D18" s="41" t="s">
        <v>113</v>
      </c>
      <c r="E18" s="41" t="s">
        <v>1217</v>
      </c>
      <c r="F18" s="41" t="s">
        <v>1217</v>
      </c>
      <c r="H18" s="41" t="str">
        <f t="shared" ca="1" si="0"/>
        <v>Azerbaijan</v>
      </c>
      <c r="I18" s="41" t="s">
        <v>1217</v>
      </c>
      <c r="J18" s="41" t="s">
        <v>1050</v>
      </c>
      <c r="K18" s="41" t="s">
        <v>812</v>
      </c>
      <c r="L18" s="41" t="s">
        <v>561</v>
      </c>
      <c r="N18" s="41">
        <v>2016</v>
      </c>
      <c r="AA18" s="41" t="str">
        <f t="shared" ca="1" si="1"/>
        <v>France</v>
      </c>
      <c r="AB18" s="41" t="s">
        <v>1093</v>
      </c>
      <c r="AC18" s="41" t="s">
        <v>1451</v>
      </c>
      <c r="AD18" s="41" t="s">
        <v>854</v>
      </c>
      <c r="AE18" s="41" t="s">
        <v>641</v>
      </c>
    </row>
    <row r="19" spans="3:31" x14ac:dyDescent="0.25">
      <c r="C19" s="41" t="s">
        <v>1350</v>
      </c>
      <c r="D19" s="41" t="s">
        <v>1338</v>
      </c>
      <c r="E19" s="41" t="s">
        <v>1051</v>
      </c>
      <c r="F19" s="41" t="s">
        <v>1051</v>
      </c>
      <c r="H19" s="41" t="str">
        <f t="shared" ca="1" si="0"/>
        <v>Bahamas</v>
      </c>
      <c r="I19" s="41" t="s">
        <v>1051</v>
      </c>
      <c r="J19" s="41" t="s">
        <v>1051</v>
      </c>
      <c r="K19" s="41" t="s">
        <v>813</v>
      </c>
      <c r="L19" s="41" t="s">
        <v>574</v>
      </c>
      <c r="N19" s="41">
        <v>2017</v>
      </c>
      <c r="AA19" s="41" t="str">
        <f t="shared" ca="1" si="1"/>
        <v>Germany</v>
      </c>
      <c r="AB19" s="41" t="s">
        <v>1242</v>
      </c>
      <c r="AC19" s="41" t="s">
        <v>1092</v>
      </c>
      <c r="AD19" s="41" t="s">
        <v>998</v>
      </c>
      <c r="AE19" s="41" t="s">
        <v>642</v>
      </c>
    </row>
    <row r="20" spans="3:31" x14ac:dyDescent="0.25">
      <c r="C20" s="41" t="s">
        <v>1351</v>
      </c>
      <c r="D20" s="41" t="s">
        <v>1339</v>
      </c>
      <c r="E20" s="41" t="s">
        <v>1221</v>
      </c>
      <c r="F20" s="41" t="s">
        <v>1221</v>
      </c>
      <c r="H20" s="41" t="str">
        <f t="shared" ca="1" si="0"/>
        <v>Bahrain</v>
      </c>
      <c r="I20" s="41" t="s">
        <v>1221</v>
      </c>
      <c r="J20" s="41" t="s">
        <v>1052</v>
      </c>
      <c r="K20" s="41" t="s">
        <v>814</v>
      </c>
      <c r="L20" s="41" t="s">
        <v>577</v>
      </c>
      <c r="N20" s="41">
        <v>2018</v>
      </c>
      <c r="AA20" s="41" t="str">
        <f t="shared" ca="1" si="1"/>
        <v>International Committee of the Red Cross (ICRC)</v>
      </c>
      <c r="AB20" s="41" t="s">
        <v>1426</v>
      </c>
      <c r="AC20" s="41" t="s">
        <v>1452</v>
      </c>
      <c r="AD20" s="41" t="s">
        <v>868</v>
      </c>
      <c r="AE20" s="41" t="s">
        <v>1400</v>
      </c>
    </row>
    <row r="21" spans="3:31" x14ac:dyDescent="0.25">
      <c r="C21" s="41" t="s">
        <v>1352</v>
      </c>
      <c r="D21" s="41" t="s">
        <v>1340</v>
      </c>
      <c r="E21" s="41" t="s">
        <v>815</v>
      </c>
      <c r="F21" s="41" t="s">
        <v>815</v>
      </c>
      <c r="H21" s="41" t="str">
        <f t="shared" ca="1" si="0"/>
        <v>Bangladesh</v>
      </c>
      <c r="I21" s="41" t="s">
        <v>815</v>
      </c>
      <c r="J21" s="41" t="s">
        <v>815</v>
      </c>
      <c r="K21" s="41" t="s">
        <v>815</v>
      </c>
      <c r="L21" s="41" t="s">
        <v>575</v>
      </c>
      <c r="N21" s="41">
        <v>2019</v>
      </c>
      <c r="AA21" s="41" t="str">
        <f t="shared" ca="1" si="1"/>
        <v>International Drug Purchase Facility (UNITAID)</v>
      </c>
      <c r="AB21" s="41" t="s">
        <v>1438</v>
      </c>
      <c r="AC21" s="41" t="s">
        <v>1453</v>
      </c>
      <c r="AD21" s="41" t="s">
        <v>1372</v>
      </c>
      <c r="AE21" s="41" t="s">
        <v>653</v>
      </c>
    </row>
    <row r="22" spans="3:31" x14ac:dyDescent="0.25">
      <c r="C22" s="41" t="s">
        <v>1353</v>
      </c>
      <c r="D22" s="41" t="s">
        <v>1341</v>
      </c>
      <c r="E22" s="41" t="s">
        <v>816</v>
      </c>
      <c r="F22" s="41" t="s">
        <v>816</v>
      </c>
      <c r="H22" s="41" t="str">
        <f t="shared" ca="1" si="0"/>
        <v>Barbados</v>
      </c>
      <c r="I22" s="41" t="s">
        <v>816</v>
      </c>
      <c r="J22" s="41" t="s">
        <v>1053</v>
      </c>
      <c r="K22" s="41" t="s">
        <v>816</v>
      </c>
      <c r="L22" s="41" t="s">
        <v>576</v>
      </c>
      <c r="N22" s="41">
        <v>2020</v>
      </c>
      <c r="AA22" s="41" t="str">
        <f t="shared" ca="1" si="1"/>
        <v>International Labor Organization (ILO)</v>
      </c>
      <c r="AB22" s="41" t="s">
        <v>1427</v>
      </c>
      <c r="AC22" s="41" t="s">
        <v>1454</v>
      </c>
      <c r="AD22" s="41" t="s">
        <v>1373</v>
      </c>
      <c r="AE22" s="41" t="s">
        <v>1401</v>
      </c>
    </row>
    <row r="23" spans="3:31" x14ac:dyDescent="0.25">
      <c r="E23" s="41" t="s">
        <v>1223</v>
      </c>
      <c r="F23" s="41" t="s">
        <v>1223</v>
      </c>
      <c r="H23" s="41" t="str">
        <f t="shared" ca="1" si="0"/>
        <v>Belarus</v>
      </c>
      <c r="I23" s="41" t="s">
        <v>1223</v>
      </c>
      <c r="J23" s="41" t="s">
        <v>1054</v>
      </c>
      <c r="K23" s="41" t="s">
        <v>817</v>
      </c>
      <c r="L23" s="41" t="s">
        <v>579</v>
      </c>
      <c r="N23" s="41">
        <v>2021</v>
      </c>
      <c r="AA23" s="41" t="str">
        <f t="shared" ca="1" si="1"/>
        <v>International Organization for Migration (IOM)</v>
      </c>
      <c r="AB23" s="41" t="s">
        <v>1428</v>
      </c>
      <c r="AC23" s="41" t="s">
        <v>1455</v>
      </c>
      <c r="AD23" s="41" t="s">
        <v>1374</v>
      </c>
      <c r="AE23" s="41" t="s">
        <v>658</v>
      </c>
    </row>
    <row r="24" spans="3:31" x14ac:dyDescent="0.25">
      <c r="E24" s="41" t="s">
        <v>1218</v>
      </c>
      <c r="F24" s="41" t="s">
        <v>1218</v>
      </c>
      <c r="H24" s="41" t="str">
        <f t="shared" ca="1" si="0"/>
        <v>Belgium</v>
      </c>
      <c r="I24" s="41" t="s">
        <v>1218</v>
      </c>
      <c r="J24" s="41" t="s">
        <v>1055</v>
      </c>
      <c r="K24" s="41" t="s">
        <v>818</v>
      </c>
      <c r="L24" s="41" t="s">
        <v>580</v>
      </c>
      <c r="N24" s="41">
        <v>2022</v>
      </c>
      <c r="AA24" s="41" t="str">
        <f t="shared" ca="1" si="1"/>
        <v>Ireland</v>
      </c>
      <c r="AB24" s="41" t="s">
        <v>1266</v>
      </c>
      <c r="AC24" s="41" t="s">
        <v>1456</v>
      </c>
      <c r="AD24" s="41" t="s">
        <v>869</v>
      </c>
      <c r="AE24" s="41" t="s">
        <v>674</v>
      </c>
    </row>
    <row r="25" spans="3:31" x14ac:dyDescent="0.25">
      <c r="E25" s="41" t="s">
        <v>1056</v>
      </c>
      <c r="F25" s="41" t="s">
        <v>1056</v>
      </c>
      <c r="H25" s="41" t="str">
        <f t="shared" ca="1" si="0"/>
        <v>Belize</v>
      </c>
      <c r="I25" s="41" t="s">
        <v>1056</v>
      </c>
      <c r="J25" s="41" t="s">
        <v>1056</v>
      </c>
      <c r="K25" s="41" t="s">
        <v>819</v>
      </c>
      <c r="L25" s="41" t="s">
        <v>578</v>
      </c>
      <c r="AA25" s="41" t="str">
        <f t="shared" ca="1" si="1"/>
        <v>Italy</v>
      </c>
      <c r="AB25" s="41" t="s">
        <v>1269</v>
      </c>
      <c r="AC25" s="41" t="s">
        <v>1093</v>
      </c>
      <c r="AD25" s="41" t="s">
        <v>1375</v>
      </c>
      <c r="AE25" s="41" t="s">
        <v>1402</v>
      </c>
    </row>
    <row r="26" spans="3:31" x14ac:dyDescent="0.25">
      <c r="E26" s="41" t="s">
        <v>820</v>
      </c>
      <c r="F26" s="41" t="s">
        <v>820</v>
      </c>
      <c r="H26" s="41" t="str">
        <f t="shared" ca="1" si="0"/>
        <v>Benin</v>
      </c>
      <c r="I26" s="41" t="s">
        <v>820</v>
      </c>
      <c r="J26" s="41" t="s">
        <v>1057</v>
      </c>
      <c r="K26" s="41" t="s">
        <v>820</v>
      </c>
      <c r="L26" s="41" t="s">
        <v>581</v>
      </c>
      <c r="AA26" s="41" t="str">
        <f t="shared" ca="1" si="1"/>
        <v>Japan</v>
      </c>
      <c r="AB26" s="41" t="s">
        <v>1271</v>
      </c>
      <c r="AC26" s="41" t="s">
        <v>1457</v>
      </c>
      <c r="AD26" s="41" t="s">
        <v>1376</v>
      </c>
      <c r="AE26" s="41" t="s">
        <v>1403</v>
      </c>
    </row>
    <row r="27" spans="3:31" x14ac:dyDescent="0.25">
      <c r="E27" s="41" t="s">
        <v>1224</v>
      </c>
      <c r="F27" s="41" t="s">
        <v>1224</v>
      </c>
      <c r="H27" s="41" t="str">
        <f t="shared" ca="1" si="0"/>
        <v>Bermuda</v>
      </c>
      <c r="I27" s="41" t="s">
        <v>1224</v>
      </c>
      <c r="J27" s="41" t="s">
        <v>1058</v>
      </c>
      <c r="K27" s="41" t="s">
        <v>821</v>
      </c>
      <c r="L27" s="41" t="s">
        <v>582</v>
      </c>
      <c r="AA27" s="41" t="str">
        <f t="shared" ca="1" si="1"/>
        <v>Joint United Nations Programme on HIV/AIDS (UNAIDS)</v>
      </c>
      <c r="AB27" s="41" t="s">
        <v>1432</v>
      </c>
      <c r="AC27" s="41" t="s">
        <v>1458</v>
      </c>
      <c r="AD27" s="41" t="s">
        <v>1377</v>
      </c>
      <c r="AE27" s="41" t="s">
        <v>1404</v>
      </c>
    </row>
    <row r="28" spans="3:31" x14ac:dyDescent="0.25">
      <c r="E28" s="41" t="s">
        <v>1229</v>
      </c>
      <c r="F28" s="41" t="s">
        <v>1229</v>
      </c>
      <c r="H28" s="41" t="str">
        <f t="shared" ca="1" si="0"/>
        <v>Bhutan</v>
      </c>
      <c r="I28" s="41" t="s">
        <v>1229</v>
      </c>
      <c r="J28" s="41" t="s">
        <v>1059</v>
      </c>
      <c r="K28" s="41" t="s">
        <v>822</v>
      </c>
      <c r="L28" s="41" t="s">
        <v>593</v>
      </c>
      <c r="AA28" s="41" t="str">
        <f t="shared" ca="1" si="1"/>
        <v>Korea</v>
      </c>
      <c r="AB28" s="41" t="s">
        <v>1429</v>
      </c>
      <c r="AC28" s="41" t="s">
        <v>1112</v>
      </c>
      <c r="AD28" s="41" t="s">
        <v>898</v>
      </c>
      <c r="AE28" s="41" t="s">
        <v>1405</v>
      </c>
    </row>
    <row r="29" spans="3:31" x14ac:dyDescent="0.25">
      <c r="E29" s="41" t="s">
        <v>1225</v>
      </c>
      <c r="F29" s="41" t="s">
        <v>1225</v>
      </c>
      <c r="H29" s="41" t="str">
        <f t="shared" ca="1" si="0"/>
        <v>Bolivia (Plurinational State)</v>
      </c>
      <c r="I29" s="41" t="s">
        <v>1225</v>
      </c>
      <c r="J29" s="41" t="s">
        <v>1226</v>
      </c>
      <c r="K29" s="41" t="s">
        <v>823</v>
      </c>
      <c r="L29" s="41" t="s">
        <v>584</v>
      </c>
      <c r="AA29" s="41" t="str">
        <f t="shared" ca="1" si="1"/>
        <v>Luxembourg</v>
      </c>
      <c r="AB29" s="41" t="s">
        <v>1129</v>
      </c>
      <c r="AC29" s="41" t="s">
        <v>1115</v>
      </c>
      <c r="AD29" s="41" t="s">
        <v>901</v>
      </c>
      <c r="AE29" s="41" t="s">
        <v>693</v>
      </c>
    </row>
    <row r="30" spans="3:31" x14ac:dyDescent="0.25">
      <c r="E30" s="41" t="s">
        <v>1219</v>
      </c>
      <c r="F30" s="41" t="s">
        <v>1219</v>
      </c>
      <c r="H30" s="41" t="str">
        <f t="shared" ca="1" si="0"/>
        <v>Bonaire, Sint Eustatius and Saba</v>
      </c>
      <c r="I30" s="41" t="s">
        <v>1219</v>
      </c>
      <c r="J30" s="41" t="s">
        <v>1220</v>
      </c>
      <c r="K30" s="41" t="s">
        <v>824</v>
      </c>
      <c r="L30" s="41" t="s">
        <v>585</v>
      </c>
      <c r="AA30" s="41" t="str">
        <f t="shared" ca="1" si="1"/>
        <v xml:space="preserve">Malaria Consortium </v>
      </c>
      <c r="AB30" s="41" t="s">
        <v>1378</v>
      </c>
      <c r="AC30" s="41" t="s">
        <v>1117</v>
      </c>
      <c r="AD30" s="41" t="s">
        <v>903</v>
      </c>
      <c r="AE30" s="41" t="s">
        <v>702</v>
      </c>
    </row>
    <row r="31" spans="3:31" x14ac:dyDescent="0.25">
      <c r="E31" s="41" t="s">
        <v>1222</v>
      </c>
      <c r="F31" s="41" t="s">
        <v>1222</v>
      </c>
      <c r="H31" s="41" t="str">
        <f t="shared" ca="1" si="0"/>
        <v>Bosnia and Herzegovina</v>
      </c>
      <c r="I31" s="41" t="s">
        <v>1222</v>
      </c>
      <c r="J31" s="41" t="s">
        <v>1060</v>
      </c>
      <c r="K31" s="41" t="s">
        <v>825</v>
      </c>
      <c r="L31" s="41" t="s">
        <v>586</v>
      </c>
      <c r="AA31" s="41" t="str">
        <f t="shared" ca="1" si="1"/>
        <v>Medicins Sans Frontiers (MSF)</v>
      </c>
      <c r="AB31" s="41" t="s">
        <v>1430</v>
      </c>
      <c r="AC31" s="41" t="s">
        <v>1129</v>
      </c>
      <c r="AD31" s="41" t="s">
        <v>922</v>
      </c>
      <c r="AE31" s="41" t="s">
        <v>707</v>
      </c>
    </row>
    <row r="32" spans="3:31" x14ac:dyDescent="0.25">
      <c r="E32" s="41" t="s">
        <v>826</v>
      </c>
      <c r="F32" s="41" t="s">
        <v>826</v>
      </c>
      <c r="H32" s="41" t="str">
        <f t="shared" ca="1" si="0"/>
        <v>Botswana</v>
      </c>
      <c r="I32" s="41" t="s">
        <v>826</v>
      </c>
      <c r="J32" s="41" t="s">
        <v>826</v>
      </c>
      <c r="K32" s="41" t="s">
        <v>826</v>
      </c>
      <c r="L32" s="41" t="s">
        <v>587</v>
      </c>
      <c r="AA32" s="41" t="str">
        <f t="shared" ca="1" si="1"/>
        <v>Monaco</v>
      </c>
      <c r="AB32" s="41" t="s">
        <v>1140</v>
      </c>
      <c r="AC32" s="41" t="s">
        <v>1378</v>
      </c>
      <c r="AD32" s="41" t="s">
        <v>1378</v>
      </c>
      <c r="AE32" s="41" t="s">
        <v>1407</v>
      </c>
    </row>
    <row r="33" spans="5:31" x14ac:dyDescent="0.25">
      <c r="E33" s="41" t="s">
        <v>1227</v>
      </c>
      <c r="F33" s="41" t="s">
        <v>1227</v>
      </c>
      <c r="H33" s="41" t="str">
        <f t="shared" ca="1" si="0"/>
        <v>Brazil</v>
      </c>
      <c r="I33" s="41" t="s">
        <v>1227</v>
      </c>
      <c r="J33" s="41" t="s">
        <v>1061</v>
      </c>
      <c r="K33" s="41" t="s">
        <v>827</v>
      </c>
      <c r="L33" s="41" t="s">
        <v>588</v>
      </c>
      <c r="AA33" s="41" t="str">
        <f t="shared" ca="1" si="1"/>
        <v>Netherlands</v>
      </c>
      <c r="AB33" s="41" t="s">
        <v>1293</v>
      </c>
      <c r="AC33" s="41" t="s">
        <v>1459</v>
      </c>
      <c r="AD33" s="41" t="s">
        <v>1379</v>
      </c>
      <c r="AE33" s="41" t="s">
        <v>1408</v>
      </c>
    </row>
    <row r="34" spans="5:31" x14ac:dyDescent="0.25">
      <c r="E34" s="41" t="s">
        <v>1334</v>
      </c>
      <c r="F34" s="41" t="s">
        <v>1334</v>
      </c>
      <c r="H34" s="41" t="str">
        <f t="shared" ca="1" si="0"/>
        <v>British Virgin Islands</v>
      </c>
      <c r="I34" s="41" t="s">
        <v>1334</v>
      </c>
      <c r="J34" s="41" t="s">
        <v>1062</v>
      </c>
      <c r="K34" s="41" t="s">
        <v>828</v>
      </c>
      <c r="L34" s="41" t="s">
        <v>589</v>
      </c>
      <c r="AA34" s="41" t="str">
        <f t="shared" ca="1" si="1"/>
        <v>Norway</v>
      </c>
      <c r="AB34" s="41" t="s">
        <v>1294</v>
      </c>
      <c r="AC34" s="41" t="s">
        <v>1140</v>
      </c>
      <c r="AD34" s="41" t="s">
        <v>1380</v>
      </c>
      <c r="AE34" s="41" t="s">
        <v>1409</v>
      </c>
    </row>
    <row r="35" spans="5:31" x14ac:dyDescent="0.25">
      <c r="E35" s="41" t="s">
        <v>829</v>
      </c>
      <c r="F35" s="41" t="s">
        <v>829</v>
      </c>
      <c r="H35" s="41" t="str">
        <f t="shared" ca="1" si="0"/>
        <v>Brunei Darussalam</v>
      </c>
      <c r="I35" s="41" t="s">
        <v>829</v>
      </c>
      <c r="J35" s="41" t="s">
        <v>1228</v>
      </c>
      <c r="K35" s="41" t="s">
        <v>829</v>
      </c>
      <c r="L35" s="41" t="s">
        <v>590</v>
      </c>
      <c r="AA35" s="41" t="str">
        <f t="shared" ca="1" si="1"/>
        <v>Portugal</v>
      </c>
      <c r="AB35" s="41" t="s">
        <v>970</v>
      </c>
      <c r="AC35" s="41" t="s">
        <v>1153</v>
      </c>
      <c r="AD35" s="41" t="s">
        <v>939</v>
      </c>
      <c r="AE35" s="41" t="s">
        <v>724</v>
      </c>
    </row>
    <row r="36" spans="5:31" x14ac:dyDescent="0.25">
      <c r="E36" s="41" t="s">
        <v>830</v>
      </c>
      <c r="F36" s="41" t="s">
        <v>830</v>
      </c>
      <c r="H36" s="41" t="str">
        <f t="shared" ca="1" si="0"/>
        <v>Bulgaria</v>
      </c>
      <c r="I36" s="41" t="s">
        <v>830</v>
      </c>
      <c r="J36" s="41" t="s">
        <v>1063</v>
      </c>
      <c r="K36" s="41" t="s">
        <v>830</v>
      </c>
      <c r="L36" s="41" t="s">
        <v>583</v>
      </c>
      <c r="AA36" s="41" t="str">
        <f t="shared" ca="1" si="1"/>
        <v>Spain</v>
      </c>
      <c r="AB36" s="41" t="s">
        <v>1248</v>
      </c>
      <c r="AC36" s="41" t="s">
        <v>1461</v>
      </c>
      <c r="AD36" s="41" t="s">
        <v>958</v>
      </c>
      <c r="AE36" s="41" t="s">
        <v>1410</v>
      </c>
    </row>
    <row r="37" spans="5:31" x14ac:dyDescent="0.25">
      <c r="E37" s="41" t="s">
        <v>831</v>
      </c>
      <c r="F37" s="41" t="s">
        <v>831</v>
      </c>
      <c r="H37" s="41" t="str">
        <f t="shared" ca="1" si="0"/>
        <v>Burkina Faso</v>
      </c>
      <c r="I37" s="41" t="s">
        <v>831</v>
      </c>
      <c r="J37" s="41" t="s">
        <v>831</v>
      </c>
      <c r="K37" s="41" t="s">
        <v>831</v>
      </c>
      <c r="L37" s="41" t="s">
        <v>591</v>
      </c>
      <c r="AA37" s="41" t="str">
        <f t="shared" ca="1" si="1"/>
        <v>STOP TB Partnership</v>
      </c>
      <c r="AB37" s="41" t="s">
        <v>1431</v>
      </c>
      <c r="AC37" s="41" t="s">
        <v>1462</v>
      </c>
      <c r="AD37" s="41" t="s">
        <v>1381</v>
      </c>
      <c r="AE37" s="41" t="s">
        <v>1411</v>
      </c>
    </row>
    <row r="38" spans="5:31" x14ac:dyDescent="0.25">
      <c r="E38" s="41" t="s">
        <v>832</v>
      </c>
      <c r="F38" s="41" t="s">
        <v>832</v>
      </c>
      <c r="H38" s="41" t="str">
        <f t="shared" ca="1" si="0"/>
        <v>Burundi</v>
      </c>
      <c r="I38" s="41" t="s">
        <v>832</v>
      </c>
      <c r="J38" s="41" t="s">
        <v>832</v>
      </c>
      <c r="K38" s="41" t="s">
        <v>832</v>
      </c>
      <c r="L38" s="41" t="s">
        <v>592</v>
      </c>
      <c r="AA38" s="41" t="str">
        <f t="shared" ca="1" si="1"/>
        <v>Sweden</v>
      </c>
      <c r="AB38" s="41" t="s">
        <v>1315</v>
      </c>
      <c r="AC38" s="41" t="s">
        <v>1463</v>
      </c>
      <c r="AD38" s="41" t="s">
        <v>1382</v>
      </c>
      <c r="AE38" s="41" t="s">
        <v>1412</v>
      </c>
    </row>
    <row r="39" spans="5:31" x14ac:dyDescent="0.25">
      <c r="E39" s="41" t="s">
        <v>1273</v>
      </c>
      <c r="F39" s="41" t="s">
        <v>1273</v>
      </c>
      <c r="H39" s="41" t="str">
        <f t="shared" ca="1" si="0"/>
        <v>Cambodia</v>
      </c>
      <c r="I39" s="41" t="s">
        <v>1273</v>
      </c>
      <c r="J39" s="41" t="s">
        <v>1064</v>
      </c>
      <c r="K39" s="41" t="s">
        <v>833</v>
      </c>
      <c r="L39" s="41" t="s">
        <v>645</v>
      </c>
      <c r="AA39" s="41" t="str">
        <f t="shared" ca="1" si="1"/>
        <v>Switzerland</v>
      </c>
      <c r="AB39" s="41" t="s">
        <v>1231</v>
      </c>
      <c r="AC39" s="41" t="s">
        <v>1464</v>
      </c>
      <c r="AD39" s="41" t="s">
        <v>1383</v>
      </c>
      <c r="AE39" s="41" t="s">
        <v>1413</v>
      </c>
    </row>
    <row r="40" spans="5:31" x14ac:dyDescent="0.25">
      <c r="E40" s="41" t="s">
        <v>1232</v>
      </c>
      <c r="F40" s="41" t="s">
        <v>1232</v>
      </c>
      <c r="H40" s="41" t="str">
        <f t="shared" ca="1" si="0"/>
        <v>Cameroon</v>
      </c>
      <c r="I40" s="41" t="s">
        <v>1232</v>
      </c>
      <c r="J40" s="41" t="s">
        <v>1065</v>
      </c>
      <c r="K40" s="41" t="s">
        <v>834</v>
      </c>
      <c r="L40" s="41" t="s">
        <v>646</v>
      </c>
      <c r="AA40" s="41" t="str">
        <f t="shared" ca="1" si="1"/>
        <v>The United Nations Children's Fund (UNICEF)</v>
      </c>
      <c r="AB40" s="41" t="s">
        <v>1436</v>
      </c>
      <c r="AC40" s="41" t="s">
        <v>1465</v>
      </c>
      <c r="AD40" s="41" t="s">
        <v>1384</v>
      </c>
      <c r="AE40" s="41" t="s">
        <v>776</v>
      </c>
    </row>
    <row r="41" spans="5:31" x14ac:dyDescent="0.25">
      <c r="E41" s="41" t="s">
        <v>1066</v>
      </c>
      <c r="F41" s="41" t="s">
        <v>1066</v>
      </c>
      <c r="H41" s="41" t="str">
        <f t="shared" ca="1" si="0"/>
        <v>Canada</v>
      </c>
      <c r="I41" s="41" t="s">
        <v>1066</v>
      </c>
      <c r="J41" s="41" t="s">
        <v>1066</v>
      </c>
      <c r="K41" s="41" t="s">
        <v>835</v>
      </c>
      <c r="L41" s="41" t="s">
        <v>647</v>
      </c>
      <c r="AA41" s="41" t="str">
        <f t="shared" ca="1" si="1"/>
        <v>United Kingdom</v>
      </c>
      <c r="AB41" s="41" t="s">
        <v>1254</v>
      </c>
      <c r="AC41" s="41" t="s">
        <v>1147</v>
      </c>
      <c r="AD41" s="41" t="s">
        <v>949</v>
      </c>
      <c r="AE41" s="41" t="s">
        <v>1414</v>
      </c>
    </row>
    <row r="42" spans="5:31" x14ac:dyDescent="0.25">
      <c r="E42" s="41" t="s">
        <v>1236</v>
      </c>
      <c r="F42" s="41" t="s">
        <v>1236</v>
      </c>
      <c r="H42" s="41" t="str">
        <f t="shared" ca="1" si="0"/>
        <v>Cape Verde</v>
      </c>
      <c r="I42" s="41" t="s">
        <v>1236</v>
      </c>
      <c r="J42" s="41" t="s">
        <v>1067</v>
      </c>
      <c r="K42" s="41" t="s">
        <v>836</v>
      </c>
      <c r="L42" s="41" t="s">
        <v>643</v>
      </c>
      <c r="AA42" s="41" t="str">
        <f t="shared" ca="1" si="1"/>
        <v>United Nations Development Fund for Women (UNIFEM)</v>
      </c>
      <c r="AB42" s="41" t="s">
        <v>1437</v>
      </c>
      <c r="AC42" s="41" t="s">
        <v>970</v>
      </c>
      <c r="AD42" s="41" t="s">
        <v>970</v>
      </c>
      <c r="AE42" s="41" t="s">
        <v>1415</v>
      </c>
    </row>
    <row r="43" spans="5:31" x14ac:dyDescent="0.25">
      <c r="E43" s="41" t="s">
        <v>1238</v>
      </c>
      <c r="F43" s="41" t="s">
        <v>1238</v>
      </c>
      <c r="H43" s="41" t="str">
        <f t="shared" ca="1" si="0"/>
        <v>Cayman Islands</v>
      </c>
      <c r="I43" s="41" t="s">
        <v>1238</v>
      </c>
      <c r="J43" s="41" t="s">
        <v>1239</v>
      </c>
      <c r="K43" s="41" t="s">
        <v>837</v>
      </c>
      <c r="L43" s="41" t="s">
        <v>712</v>
      </c>
      <c r="AA43" s="41" t="str">
        <f t="shared" ca="1" si="1"/>
        <v>United Nations Development Programme (UNDP)</v>
      </c>
      <c r="AB43" s="41" t="s">
        <v>1433</v>
      </c>
      <c r="AC43" s="41" t="s">
        <v>1466</v>
      </c>
      <c r="AD43" s="41" t="s">
        <v>1385</v>
      </c>
      <c r="AE43" s="41" t="s">
        <v>1416</v>
      </c>
    </row>
    <row r="44" spans="5:31" x14ac:dyDescent="0.25">
      <c r="E44" s="41" t="s">
        <v>1230</v>
      </c>
      <c r="F44" s="41" t="s">
        <v>1230</v>
      </c>
      <c r="H44" s="41" t="str">
        <f t="shared" ca="1" si="0"/>
        <v>Central African Republic</v>
      </c>
      <c r="I44" s="41" t="s">
        <v>1230</v>
      </c>
      <c r="J44" s="41" t="s">
        <v>1068</v>
      </c>
      <c r="K44" s="41" t="s">
        <v>838</v>
      </c>
      <c r="L44" s="41" t="s">
        <v>781</v>
      </c>
      <c r="AA44" s="41" t="str">
        <f t="shared" ca="1" si="1"/>
        <v>United Nations High Commissioner for Refugees (UNHCR)</v>
      </c>
      <c r="AB44" s="41" t="s">
        <v>1435</v>
      </c>
      <c r="AC44" s="41" t="s">
        <v>1467</v>
      </c>
      <c r="AD44" s="41" t="s">
        <v>1386</v>
      </c>
      <c r="AE44" s="41" t="s">
        <v>1417</v>
      </c>
    </row>
    <row r="45" spans="5:31" x14ac:dyDescent="0.25">
      <c r="E45" s="41" t="s">
        <v>839</v>
      </c>
      <c r="F45" s="41" t="s">
        <v>839</v>
      </c>
      <c r="H45" s="41" t="str">
        <f t="shared" ca="1" si="0"/>
        <v>Chad</v>
      </c>
      <c r="I45" s="41" t="s">
        <v>839</v>
      </c>
      <c r="J45" s="41" t="s">
        <v>1069</v>
      </c>
      <c r="K45" s="41" t="s">
        <v>839</v>
      </c>
      <c r="L45" s="41" t="s">
        <v>782</v>
      </c>
      <c r="AA45" s="41" t="str">
        <f t="shared" ca="1" si="1"/>
        <v>United Nations Population Fund (UNFPA)</v>
      </c>
      <c r="AB45" s="41" t="s">
        <v>1434</v>
      </c>
      <c r="AC45" s="41" t="s">
        <v>1468</v>
      </c>
      <c r="AD45" s="41" t="s">
        <v>1387</v>
      </c>
      <c r="AE45" s="41" t="s">
        <v>778</v>
      </c>
    </row>
    <row r="46" spans="5:31" x14ac:dyDescent="0.25">
      <c r="E46" s="41" t="s">
        <v>840</v>
      </c>
      <c r="F46" s="41" t="s">
        <v>840</v>
      </c>
      <c r="H46" s="41" t="str">
        <f t="shared" ca="1" si="0"/>
        <v>Chile</v>
      </c>
      <c r="I46" s="41" t="s">
        <v>840</v>
      </c>
      <c r="J46" s="41" t="s">
        <v>1070</v>
      </c>
      <c r="K46" s="41" t="s">
        <v>840</v>
      </c>
      <c r="L46" s="41" t="s">
        <v>785</v>
      </c>
      <c r="AA46" s="41" t="str">
        <f t="shared" ca="1" si="1"/>
        <v>United States Government (USG)</v>
      </c>
      <c r="AB46" s="41" t="s">
        <v>1439</v>
      </c>
      <c r="AC46" s="41" t="s">
        <v>1204</v>
      </c>
      <c r="AD46" s="41" t="s">
        <v>1388</v>
      </c>
      <c r="AE46" s="41" t="s">
        <v>786</v>
      </c>
    </row>
    <row r="47" spans="5:31" x14ac:dyDescent="0.25">
      <c r="E47" s="41" t="s">
        <v>841</v>
      </c>
      <c r="F47" s="41" t="s">
        <v>841</v>
      </c>
      <c r="H47" s="41" t="str">
        <f t="shared" ca="1" si="0"/>
        <v>China</v>
      </c>
      <c r="I47" s="41" t="s">
        <v>841</v>
      </c>
      <c r="J47" s="41" t="s">
        <v>1071</v>
      </c>
      <c r="K47" s="41" t="s">
        <v>841</v>
      </c>
      <c r="L47" s="41" t="s">
        <v>653</v>
      </c>
      <c r="AA47" s="41" t="str">
        <f t="shared" ca="1" si="1"/>
        <v>World Bank (WB)</v>
      </c>
      <c r="AB47" s="41" t="s">
        <v>1442</v>
      </c>
      <c r="AC47" s="41" t="s">
        <v>1189</v>
      </c>
      <c r="AD47" s="41" t="s">
        <v>1004</v>
      </c>
      <c r="AE47" s="41" t="s">
        <v>787</v>
      </c>
    </row>
    <row r="48" spans="5:31" x14ac:dyDescent="0.25">
      <c r="E48" s="41" t="s">
        <v>842</v>
      </c>
      <c r="F48" s="41" t="s">
        <v>842</v>
      </c>
      <c r="H48" s="41" t="str">
        <f t="shared" ca="1" si="0"/>
        <v>Colombia</v>
      </c>
      <c r="I48" s="41" t="s">
        <v>842</v>
      </c>
      <c r="J48" s="41" t="s">
        <v>1072</v>
      </c>
      <c r="K48" s="41" t="s">
        <v>842</v>
      </c>
      <c r="L48" s="41" t="s">
        <v>654</v>
      </c>
      <c r="AA48" s="41" t="str">
        <f t="shared" ca="1" si="1"/>
        <v>World Food Programme (WFP)</v>
      </c>
      <c r="AB48" s="41" t="s">
        <v>1440</v>
      </c>
      <c r="AC48" s="41" t="s">
        <v>1190</v>
      </c>
      <c r="AD48" s="41" t="s">
        <v>1005</v>
      </c>
      <c r="AE48" s="41" t="s">
        <v>1418</v>
      </c>
    </row>
    <row r="49" spans="5:31" x14ac:dyDescent="0.25">
      <c r="E49" s="41" t="s">
        <v>1235</v>
      </c>
      <c r="F49" s="41" t="s">
        <v>1235</v>
      </c>
      <c r="H49" s="41" t="str">
        <f t="shared" ca="1" si="0"/>
        <v>Comoros</v>
      </c>
      <c r="I49" s="41" t="s">
        <v>1235</v>
      </c>
      <c r="J49" s="41" t="s">
        <v>1073</v>
      </c>
      <c r="K49" s="41" t="s">
        <v>843</v>
      </c>
      <c r="L49" s="41" t="s">
        <v>655</v>
      </c>
      <c r="AA49" s="41" t="str">
        <f t="shared" ca="1" si="1"/>
        <v>World Health Organization (WHO)</v>
      </c>
      <c r="AB49" s="41" t="s">
        <v>1441</v>
      </c>
      <c r="AC49" s="41" t="s">
        <v>1469</v>
      </c>
      <c r="AD49" s="41" t="s">
        <v>1390</v>
      </c>
      <c r="AE49" s="41" t="s">
        <v>798</v>
      </c>
    </row>
    <row r="50" spans="5:31" x14ac:dyDescent="0.25">
      <c r="E50" s="41" t="s">
        <v>844</v>
      </c>
      <c r="F50" s="41" t="s">
        <v>844</v>
      </c>
      <c r="H50" s="41" t="str">
        <f t="shared" ca="1" si="0"/>
        <v>Congo</v>
      </c>
      <c r="I50" s="41" t="s">
        <v>844</v>
      </c>
      <c r="J50" s="41" t="s">
        <v>844</v>
      </c>
      <c r="K50" s="41" t="s">
        <v>844</v>
      </c>
      <c r="L50" s="41" t="s">
        <v>656</v>
      </c>
      <c r="AA50" s="41" t="str">
        <f t="shared" ca="1" si="1"/>
        <v xml:space="preserve">Unspecified - not disagregated by sources </v>
      </c>
      <c r="AB50" s="41" t="s">
        <v>1443</v>
      </c>
      <c r="AC50" s="41" t="s">
        <v>1460</v>
      </c>
      <c r="AD50" s="41" t="s">
        <v>1389</v>
      </c>
      <c r="AE50" s="41" t="s">
        <v>1406</v>
      </c>
    </row>
    <row r="51" spans="5:31" x14ac:dyDescent="0.25">
      <c r="E51" s="41" t="s">
        <v>1233</v>
      </c>
      <c r="F51" s="41" t="s">
        <v>1233</v>
      </c>
      <c r="H51" s="41" t="str">
        <f t="shared" ca="1" si="0"/>
        <v>Congo (Democratic Republic)</v>
      </c>
      <c r="I51" s="41" t="s">
        <v>1233</v>
      </c>
      <c r="J51" s="41" t="s">
        <v>1074</v>
      </c>
      <c r="K51" s="41" t="s">
        <v>845</v>
      </c>
      <c r="L51" s="41" t="s">
        <v>657</v>
      </c>
    </row>
    <row r="52" spans="5:31" x14ac:dyDescent="0.25">
      <c r="E52" s="41" t="s">
        <v>1234</v>
      </c>
      <c r="F52" s="41" t="s">
        <v>1234</v>
      </c>
      <c r="H52" s="41" t="str">
        <f t="shared" ca="1" si="0"/>
        <v>Cook Islands</v>
      </c>
      <c r="I52" s="41" t="s">
        <v>1234</v>
      </c>
      <c r="J52" s="41" t="s">
        <v>1075</v>
      </c>
      <c r="K52" s="41" t="s">
        <v>846</v>
      </c>
      <c r="L52" s="41" t="s">
        <v>713</v>
      </c>
    </row>
    <row r="53" spans="5:31" x14ac:dyDescent="0.25">
      <c r="E53" s="41" t="s">
        <v>847</v>
      </c>
      <c r="F53" s="41" t="s">
        <v>847</v>
      </c>
      <c r="H53" s="41" t="str">
        <f t="shared" ca="1" si="0"/>
        <v>Costa Rica</v>
      </c>
      <c r="I53" s="41" t="s">
        <v>847</v>
      </c>
      <c r="J53" s="41" t="s">
        <v>847</v>
      </c>
      <c r="K53" s="41" t="s">
        <v>847</v>
      </c>
      <c r="L53" s="41" t="s">
        <v>661</v>
      </c>
    </row>
    <row r="54" spans="5:31" x14ac:dyDescent="0.25">
      <c r="E54" s="41" t="s">
        <v>848</v>
      </c>
      <c r="F54" s="41" t="s">
        <v>848</v>
      </c>
      <c r="H54" s="41" t="str">
        <f t="shared" ca="1" si="0"/>
        <v>Côte d'Ivoire</v>
      </c>
      <c r="I54" s="41" t="s">
        <v>848</v>
      </c>
      <c r="J54" s="41" t="s">
        <v>848</v>
      </c>
      <c r="K54" s="41" t="s">
        <v>848</v>
      </c>
      <c r="L54" s="41" t="s">
        <v>662</v>
      </c>
    </row>
    <row r="55" spans="5:31" x14ac:dyDescent="0.25">
      <c r="E55" s="41" t="s">
        <v>1262</v>
      </c>
      <c r="F55" s="41" t="s">
        <v>1262</v>
      </c>
      <c r="H55" s="41" t="str">
        <f t="shared" ca="1" si="0"/>
        <v>Croatia</v>
      </c>
      <c r="I55" s="41" t="s">
        <v>1262</v>
      </c>
      <c r="J55" s="41" t="s">
        <v>1076</v>
      </c>
      <c r="K55" s="41" t="s">
        <v>849</v>
      </c>
      <c r="L55" s="41" t="s">
        <v>780</v>
      </c>
    </row>
    <row r="56" spans="5:31" x14ac:dyDescent="0.25">
      <c r="E56" s="41" t="s">
        <v>850</v>
      </c>
      <c r="F56" s="41" t="s">
        <v>850</v>
      </c>
      <c r="H56" s="41" t="str">
        <f t="shared" ca="1" si="0"/>
        <v>Cuba</v>
      </c>
      <c r="I56" s="41" t="s">
        <v>850</v>
      </c>
      <c r="J56" s="41" t="s">
        <v>850</v>
      </c>
      <c r="K56" s="41" t="s">
        <v>850</v>
      </c>
      <c r="L56" s="41" t="s">
        <v>663</v>
      </c>
    </row>
    <row r="57" spans="5:31" x14ac:dyDescent="0.25">
      <c r="E57" s="41" t="s">
        <v>1237</v>
      </c>
      <c r="F57" s="41" t="s">
        <v>1237</v>
      </c>
      <c r="H57" s="41" t="str">
        <f t="shared" ca="1" si="0"/>
        <v>Curacao</v>
      </c>
      <c r="I57" s="41" t="s">
        <v>1237</v>
      </c>
      <c r="J57" s="41" t="s">
        <v>851</v>
      </c>
      <c r="K57" s="41" t="s">
        <v>851</v>
      </c>
      <c r="L57" s="41" t="s">
        <v>665</v>
      </c>
    </row>
    <row r="58" spans="5:31" x14ac:dyDescent="0.25">
      <c r="E58" s="41" t="s">
        <v>1240</v>
      </c>
      <c r="F58" s="41" t="s">
        <v>1240</v>
      </c>
      <c r="H58" s="41" t="str">
        <f t="shared" ca="1" si="0"/>
        <v>Cyprus</v>
      </c>
      <c r="I58" s="41" t="s">
        <v>1240</v>
      </c>
      <c r="J58" s="41" t="s">
        <v>1077</v>
      </c>
      <c r="K58" s="41" t="s">
        <v>852</v>
      </c>
      <c r="L58" s="41" t="s">
        <v>650</v>
      </c>
    </row>
    <row r="59" spans="5:31" x14ac:dyDescent="0.25">
      <c r="E59" s="41" t="s">
        <v>1241</v>
      </c>
      <c r="F59" s="41" t="s">
        <v>1241</v>
      </c>
      <c r="H59" s="41" t="str">
        <f t="shared" ca="1" si="0"/>
        <v>Czechia</v>
      </c>
      <c r="I59" s="41" t="s">
        <v>1241</v>
      </c>
      <c r="J59" s="41" t="s">
        <v>1078</v>
      </c>
      <c r="K59" s="41" t="s">
        <v>853</v>
      </c>
      <c r="L59" s="41" t="s">
        <v>784</v>
      </c>
    </row>
    <row r="60" spans="5:31" x14ac:dyDescent="0.25">
      <c r="E60" s="41" t="s">
        <v>1243</v>
      </c>
      <c r="F60" s="41" t="s">
        <v>1243</v>
      </c>
      <c r="H60" s="41" t="str">
        <f t="shared" ca="1" si="0"/>
        <v>Denmark</v>
      </c>
      <c r="I60" s="41" t="s">
        <v>1243</v>
      </c>
      <c r="J60" s="41" t="s">
        <v>1079</v>
      </c>
      <c r="K60" s="41" t="s">
        <v>854</v>
      </c>
      <c r="L60" s="41" t="s">
        <v>622</v>
      </c>
    </row>
    <row r="61" spans="5:31" x14ac:dyDescent="0.25">
      <c r="E61" s="41" t="s">
        <v>855</v>
      </c>
      <c r="F61" s="41" t="s">
        <v>855</v>
      </c>
      <c r="H61" s="41" t="str">
        <f t="shared" ca="1" si="0"/>
        <v>Djibouti</v>
      </c>
      <c r="I61" s="41" t="s">
        <v>855</v>
      </c>
      <c r="J61" s="41" t="s">
        <v>855</v>
      </c>
      <c r="K61" s="41" t="s">
        <v>855</v>
      </c>
      <c r="L61" s="41" t="s">
        <v>624</v>
      </c>
    </row>
    <row r="62" spans="5:31" x14ac:dyDescent="0.25">
      <c r="E62" s="41" t="s">
        <v>856</v>
      </c>
      <c r="F62" s="41" t="s">
        <v>856</v>
      </c>
      <c r="H62" s="41" t="str">
        <f t="shared" ca="1" si="0"/>
        <v>Dominica</v>
      </c>
      <c r="I62" s="41" t="s">
        <v>856</v>
      </c>
      <c r="J62" s="41" t="s">
        <v>1080</v>
      </c>
      <c r="K62" s="41" t="s">
        <v>856</v>
      </c>
      <c r="L62" s="41" t="s">
        <v>625</v>
      </c>
    </row>
    <row r="63" spans="5:31" x14ac:dyDescent="0.25">
      <c r="E63" s="41" t="s">
        <v>1244</v>
      </c>
      <c r="F63" s="41" t="s">
        <v>1244</v>
      </c>
      <c r="H63" s="41" t="str">
        <f t="shared" ca="1" si="0"/>
        <v>Dominican Republic</v>
      </c>
      <c r="I63" s="41" t="s">
        <v>1244</v>
      </c>
      <c r="J63" s="41" t="s">
        <v>1081</v>
      </c>
      <c r="K63" s="41" t="s">
        <v>857</v>
      </c>
      <c r="L63" s="41" t="s">
        <v>626</v>
      </c>
    </row>
    <row r="64" spans="5:31" x14ac:dyDescent="0.25">
      <c r="E64" s="41" t="s">
        <v>858</v>
      </c>
      <c r="F64" s="41" t="s">
        <v>858</v>
      </c>
      <c r="H64" s="41" t="str">
        <f t="shared" ca="1" si="0"/>
        <v>Ecuador</v>
      </c>
      <c r="I64" s="41" t="s">
        <v>858</v>
      </c>
      <c r="J64" s="41" t="s">
        <v>1082</v>
      </c>
      <c r="K64" s="41" t="s">
        <v>858</v>
      </c>
      <c r="L64" s="41" t="s">
        <v>790</v>
      </c>
    </row>
    <row r="65" spans="5:12" x14ac:dyDescent="0.25">
      <c r="E65" s="41" t="s">
        <v>1246</v>
      </c>
      <c r="F65" s="41" t="s">
        <v>1246</v>
      </c>
      <c r="H65" s="41" t="str">
        <f t="shared" ca="1" si="0"/>
        <v>Egypt</v>
      </c>
      <c r="I65" s="41" t="s">
        <v>1246</v>
      </c>
      <c r="J65" s="41" t="s">
        <v>1083</v>
      </c>
      <c r="K65" s="41" t="s">
        <v>859</v>
      </c>
      <c r="L65" s="41" t="s">
        <v>627</v>
      </c>
    </row>
    <row r="66" spans="5:12" x14ac:dyDescent="0.25">
      <c r="E66" s="41" t="s">
        <v>860</v>
      </c>
      <c r="F66" s="41" t="s">
        <v>860</v>
      </c>
      <c r="H66" s="41" t="str">
        <f t="shared" ca="1" si="0"/>
        <v>El Salvador</v>
      </c>
      <c r="I66" s="41" t="s">
        <v>860</v>
      </c>
      <c r="J66" s="41" t="s">
        <v>1084</v>
      </c>
      <c r="K66" s="41" t="s">
        <v>860</v>
      </c>
      <c r="L66" s="41" t="s">
        <v>730</v>
      </c>
    </row>
    <row r="67" spans="5:12" x14ac:dyDescent="0.25">
      <c r="E67" s="41" t="s">
        <v>1256</v>
      </c>
      <c r="F67" s="41" t="s">
        <v>1256</v>
      </c>
      <c r="H67" s="41" t="str">
        <f t="shared" ref="H67:H130" ca="1" si="2">OFFSET($I67,0,LangOffset,1,1)</f>
        <v>Equatorial Guinea</v>
      </c>
      <c r="I67" s="41" t="s">
        <v>1256</v>
      </c>
      <c r="J67" s="41" t="s">
        <v>1085</v>
      </c>
      <c r="K67" s="41" t="s">
        <v>861</v>
      </c>
      <c r="L67" s="41" t="s">
        <v>791</v>
      </c>
    </row>
    <row r="68" spans="5:12" x14ac:dyDescent="0.25">
      <c r="E68" s="41" t="s">
        <v>862</v>
      </c>
      <c r="F68" s="41" t="s">
        <v>862</v>
      </c>
      <c r="H68" s="41" t="str">
        <f t="shared" ca="1" si="2"/>
        <v>Eritrea</v>
      </c>
      <c r="I68" s="41" t="s">
        <v>862</v>
      </c>
      <c r="J68" s="41" t="s">
        <v>1086</v>
      </c>
      <c r="K68" s="41" t="s">
        <v>862</v>
      </c>
      <c r="L68" s="41" t="s">
        <v>792</v>
      </c>
    </row>
    <row r="69" spans="5:12" x14ac:dyDescent="0.25">
      <c r="E69" s="41" t="s">
        <v>863</v>
      </c>
      <c r="F69" s="41" t="s">
        <v>863</v>
      </c>
      <c r="H69" s="41" t="str">
        <f t="shared" ca="1" si="2"/>
        <v>Estonia</v>
      </c>
      <c r="I69" s="41" t="s">
        <v>863</v>
      </c>
      <c r="J69" s="41" t="s">
        <v>1087</v>
      </c>
      <c r="K69" s="41" t="s">
        <v>863</v>
      </c>
      <c r="L69" s="41" t="s">
        <v>793</v>
      </c>
    </row>
    <row r="70" spans="5:12" x14ac:dyDescent="0.25">
      <c r="E70" s="41" t="s">
        <v>1249</v>
      </c>
      <c r="F70" s="41" t="s">
        <v>1249</v>
      </c>
      <c r="H70" s="41" t="str">
        <f t="shared" ca="1" si="2"/>
        <v>Ethiopia</v>
      </c>
      <c r="I70" s="41" t="s">
        <v>1249</v>
      </c>
      <c r="J70" s="41" t="s">
        <v>1088</v>
      </c>
      <c r="K70" s="41" t="s">
        <v>864</v>
      </c>
      <c r="L70" s="41" t="s">
        <v>794</v>
      </c>
    </row>
    <row r="71" spans="5:12" x14ac:dyDescent="0.25">
      <c r="E71" s="41" t="s">
        <v>1252</v>
      </c>
      <c r="F71" s="41" t="s">
        <v>1252</v>
      </c>
      <c r="H71" s="41" t="str">
        <f t="shared" ca="1" si="2"/>
        <v>Faeroe Islands</v>
      </c>
      <c r="I71" s="41" t="s">
        <v>1252</v>
      </c>
      <c r="J71" s="41" t="s">
        <v>1089</v>
      </c>
      <c r="K71" s="41" t="s">
        <v>865</v>
      </c>
      <c r="L71" s="41" t="s">
        <v>773</v>
      </c>
    </row>
    <row r="72" spans="5:12" x14ac:dyDescent="0.25">
      <c r="E72" s="41" t="s">
        <v>1251</v>
      </c>
      <c r="F72" s="41" t="s">
        <v>1251</v>
      </c>
      <c r="H72" s="41" t="str">
        <f t="shared" ca="1" si="2"/>
        <v>Falkland Islands (Malvinas)</v>
      </c>
      <c r="I72" s="41" t="s">
        <v>1251</v>
      </c>
      <c r="J72" s="41" t="s">
        <v>1090</v>
      </c>
      <c r="K72" s="41" t="s">
        <v>866</v>
      </c>
      <c r="L72" s="41" t="s">
        <v>777</v>
      </c>
    </row>
    <row r="73" spans="5:12" x14ac:dyDescent="0.25">
      <c r="E73" s="41" t="s">
        <v>867</v>
      </c>
      <c r="F73" s="41" t="s">
        <v>867</v>
      </c>
      <c r="H73" s="41" t="str">
        <f t="shared" ca="1" si="2"/>
        <v>Fiji</v>
      </c>
      <c r="I73" s="41" t="s">
        <v>867</v>
      </c>
      <c r="J73" s="41" t="s">
        <v>1091</v>
      </c>
      <c r="K73" s="41" t="s">
        <v>867</v>
      </c>
      <c r="L73" s="41" t="s">
        <v>774</v>
      </c>
    </row>
    <row r="74" spans="5:12" x14ac:dyDescent="0.25">
      <c r="E74" s="41" t="s">
        <v>1250</v>
      </c>
      <c r="F74" s="41" t="s">
        <v>1250</v>
      </c>
      <c r="H74" s="41" t="str">
        <f t="shared" ca="1" si="2"/>
        <v>Finland</v>
      </c>
      <c r="I74" s="41" t="s">
        <v>1250</v>
      </c>
      <c r="J74" s="41" t="s">
        <v>1092</v>
      </c>
      <c r="K74" s="41" t="s">
        <v>868</v>
      </c>
      <c r="L74" s="41" t="s">
        <v>776</v>
      </c>
    </row>
    <row r="75" spans="5:12" x14ac:dyDescent="0.25">
      <c r="E75" s="41" t="s">
        <v>1093</v>
      </c>
      <c r="F75" s="41" t="s">
        <v>1093</v>
      </c>
      <c r="H75" s="41" t="str">
        <f t="shared" ca="1" si="2"/>
        <v>France</v>
      </c>
      <c r="I75" s="41" t="s">
        <v>1093</v>
      </c>
      <c r="J75" s="41" t="s">
        <v>1093</v>
      </c>
      <c r="K75" s="41" t="s">
        <v>869</v>
      </c>
      <c r="L75" s="41" t="s">
        <v>778</v>
      </c>
    </row>
    <row r="76" spans="5:12" x14ac:dyDescent="0.25">
      <c r="E76" s="41" t="s">
        <v>1260</v>
      </c>
      <c r="F76" s="41" t="s">
        <v>1260</v>
      </c>
      <c r="H76" s="41" t="str">
        <f t="shared" ca="1" si="2"/>
        <v>French Guiana</v>
      </c>
      <c r="I76" s="41" t="s">
        <v>1260</v>
      </c>
      <c r="J76" s="41" t="s">
        <v>1261</v>
      </c>
      <c r="K76" s="41" t="s">
        <v>870</v>
      </c>
      <c r="L76" s="41" t="s">
        <v>609</v>
      </c>
    </row>
    <row r="77" spans="5:12" x14ac:dyDescent="0.25">
      <c r="E77" s="41" t="s">
        <v>1300</v>
      </c>
      <c r="F77" s="41" t="s">
        <v>1300</v>
      </c>
      <c r="H77" s="41" t="str">
        <f t="shared" ca="1" si="2"/>
        <v>French Polynesia</v>
      </c>
      <c r="I77" s="41" t="s">
        <v>1300</v>
      </c>
      <c r="J77" s="41" t="s">
        <v>1094</v>
      </c>
      <c r="K77" s="41" t="s">
        <v>871</v>
      </c>
      <c r="L77" s="41" t="s">
        <v>779</v>
      </c>
    </row>
    <row r="78" spans="5:12" x14ac:dyDescent="0.25">
      <c r="E78" s="41" t="s">
        <v>1095</v>
      </c>
      <c r="F78" s="41" t="s">
        <v>1095</v>
      </c>
      <c r="H78" s="41" t="str">
        <f t="shared" ca="1" si="2"/>
        <v>Gabon</v>
      </c>
      <c r="I78" s="41" t="s">
        <v>1095</v>
      </c>
      <c r="J78" s="41" t="s">
        <v>1095</v>
      </c>
      <c r="K78" s="41" t="s">
        <v>872</v>
      </c>
      <c r="L78" s="41" t="s">
        <v>602</v>
      </c>
    </row>
    <row r="79" spans="5:12" x14ac:dyDescent="0.25">
      <c r="E79" s="41" t="s">
        <v>873</v>
      </c>
      <c r="F79" s="41" t="s">
        <v>873</v>
      </c>
      <c r="H79" s="41" t="str">
        <f t="shared" ca="1" si="2"/>
        <v>Gambia</v>
      </c>
      <c r="I79" s="41" t="s">
        <v>873</v>
      </c>
      <c r="J79" s="41" t="s">
        <v>1096</v>
      </c>
      <c r="K79" s="41" t="s">
        <v>873</v>
      </c>
      <c r="L79" s="41" t="s">
        <v>605</v>
      </c>
    </row>
    <row r="80" spans="5:12" x14ac:dyDescent="0.25">
      <c r="E80" s="41" t="s">
        <v>874</v>
      </c>
      <c r="F80" s="41" t="s">
        <v>874</v>
      </c>
      <c r="H80" s="41" t="str">
        <f t="shared" ca="1" si="2"/>
        <v>Georgia</v>
      </c>
      <c r="I80" s="41" t="s">
        <v>874</v>
      </c>
      <c r="J80" s="41" t="s">
        <v>1097</v>
      </c>
      <c r="K80" s="41" t="s">
        <v>874</v>
      </c>
      <c r="L80" s="41" t="s">
        <v>620</v>
      </c>
    </row>
    <row r="81" spans="5:12" x14ac:dyDescent="0.25">
      <c r="E81" s="41" t="s">
        <v>1242</v>
      </c>
      <c r="F81" s="41" t="s">
        <v>1242</v>
      </c>
      <c r="H81" s="41" t="str">
        <f t="shared" ca="1" si="2"/>
        <v>Germany</v>
      </c>
      <c r="I81" s="41" t="s">
        <v>1242</v>
      </c>
      <c r="J81" s="41" t="s">
        <v>1098</v>
      </c>
      <c r="K81" s="41" t="s">
        <v>875</v>
      </c>
      <c r="L81" s="41" t="s">
        <v>612</v>
      </c>
    </row>
    <row r="82" spans="5:12" x14ac:dyDescent="0.25">
      <c r="E82" s="41" t="s">
        <v>876</v>
      </c>
      <c r="F82" s="41" t="s">
        <v>876</v>
      </c>
      <c r="H82" s="41" t="str">
        <f t="shared" ca="1" si="2"/>
        <v>Ghana</v>
      </c>
      <c r="I82" s="41" t="s">
        <v>876</v>
      </c>
      <c r="J82" s="41" t="s">
        <v>876</v>
      </c>
      <c r="K82" s="41" t="s">
        <v>876</v>
      </c>
      <c r="L82" s="41" t="s">
        <v>606</v>
      </c>
    </row>
    <row r="83" spans="5:12" x14ac:dyDescent="0.25">
      <c r="E83" s="41" t="s">
        <v>877</v>
      </c>
      <c r="F83" s="41" t="s">
        <v>877</v>
      </c>
      <c r="H83" s="41" t="str">
        <f t="shared" ca="1" si="2"/>
        <v>Gibraltar</v>
      </c>
      <c r="I83" s="41" t="s">
        <v>877</v>
      </c>
      <c r="J83" s="41" t="s">
        <v>877</v>
      </c>
      <c r="K83" s="41" t="s">
        <v>877</v>
      </c>
      <c r="L83" s="41" t="s">
        <v>614</v>
      </c>
    </row>
    <row r="84" spans="5:12" x14ac:dyDescent="0.25">
      <c r="E84" s="41" t="s">
        <v>1257</v>
      </c>
      <c r="F84" s="41" t="s">
        <v>1257</v>
      </c>
      <c r="H84" s="41" t="str">
        <f t="shared" ca="1" si="2"/>
        <v>Greece</v>
      </c>
      <c r="I84" s="41" t="s">
        <v>1257</v>
      </c>
      <c r="J84" s="41" t="s">
        <v>1099</v>
      </c>
      <c r="K84" s="41" t="s">
        <v>878</v>
      </c>
      <c r="L84" s="41" t="s">
        <v>619</v>
      </c>
    </row>
    <row r="85" spans="5:12" x14ac:dyDescent="0.25">
      <c r="E85" s="41" t="s">
        <v>1259</v>
      </c>
      <c r="F85" s="41" t="s">
        <v>1259</v>
      </c>
      <c r="H85" s="41" t="str">
        <f t="shared" ca="1" si="2"/>
        <v>Greenland</v>
      </c>
      <c r="I85" s="41" t="s">
        <v>1259</v>
      </c>
      <c r="J85" s="41" t="s">
        <v>1100</v>
      </c>
      <c r="K85" s="41" t="s">
        <v>879</v>
      </c>
      <c r="L85" s="41" t="s">
        <v>618</v>
      </c>
    </row>
    <row r="86" spans="5:12" x14ac:dyDescent="0.25">
      <c r="E86" s="41" t="s">
        <v>1258</v>
      </c>
      <c r="F86" s="41" t="s">
        <v>1258</v>
      </c>
      <c r="H86" s="41" t="str">
        <f t="shared" ca="1" si="2"/>
        <v>Grenada</v>
      </c>
      <c r="I86" s="41" t="s">
        <v>1258</v>
      </c>
      <c r="J86" s="41" t="s">
        <v>1101</v>
      </c>
      <c r="K86" s="41" t="s">
        <v>880</v>
      </c>
      <c r="L86" s="41" t="s">
        <v>617</v>
      </c>
    </row>
    <row r="87" spans="5:12" x14ac:dyDescent="0.25">
      <c r="E87" s="41" t="s">
        <v>881</v>
      </c>
      <c r="F87" s="41" t="s">
        <v>881</v>
      </c>
      <c r="H87" s="41" t="str">
        <f t="shared" ca="1" si="2"/>
        <v>Guadeloupe</v>
      </c>
      <c r="I87" s="41" t="s">
        <v>881</v>
      </c>
      <c r="J87" s="41" t="s">
        <v>881</v>
      </c>
      <c r="K87" s="41" t="s">
        <v>881</v>
      </c>
      <c r="L87" s="41" t="s">
        <v>607</v>
      </c>
    </row>
    <row r="88" spans="5:12" x14ac:dyDescent="0.25">
      <c r="E88" s="41" t="s">
        <v>882</v>
      </c>
      <c r="F88" s="41" t="s">
        <v>882</v>
      </c>
      <c r="H88" s="41" t="str">
        <f t="shared" ca="1" si="2"/>
        <v>Guam</v>
      </c>
      <c r="I88" s="41" t="s">
        <v>882</v>
      </c>
      <c r="J88" s="41" t="s">
        <v>882</v>
      </c>
      <c r="K88" s="41" t="s">
        <v>882</v>
      </c>
      <c r="L88" s="41" t="s">
        <v>621</v>
      </c>
    </row>
    <row r="89" spans="5:12" x14ac:dyDescent="0.25">
      <c r="E89" s="41" t="s">
        <v>883</v>
      </c>
      <c r="F89" s="41" t="s">
        <v>883</v>
      </c>
      <c r="H89" s="41" t="str">
        <f t="shared" ca="1" si="2"/>
        <v>Guatemala</v>
      </c>
      <c r="I89" s="41" t="s">
        <v>883</v>
      </c>
      <c r="J89" s="41" t="s">
        <v>883</v>
      </c>
      <c r="K89" s="41" t="s">
        <v>883</v>
      </c>
      <c r="L89" s="41" t="s">
        <v>608</v>
      </c>
    </row>
    <row r="90" spans="5:12" x14ac:dyDescent="0.25">
      <c r="E90" s="41" t="s">
        <v>884</v>
      </c>
      <c r="F90" s="41" t="s">
        <v>884</v>
      </c>
      <c r="H90" s="41" t="str">
        <f t="shared" ca="1" si="2"/>
        <v>Guernsey</v>
      </c>
      <c r="I90" s="41" t="s">
        <v>884</v>
      </c>
      <c r="J90" s="41" t="s">
        <v>1102</v>
      </c>
      <c r="K90" s="41" t="s">
        <v>884</v>
      </c>
      <c r="L90" s="41" t="s">
        <v>613</v>
      </c>
    </row>
    <row r="91" spans="5:12" x14ac:dyDescent="0.25">
      <c r="E91" s="41" t="s">
        <v>885</v>
      </c>
      <c r="F91" s="41" t="s">
        <v>885</v>
      </c>
      <c r="H91" s="41" t="str">
        <f t="shared" ca="1" si="2"/>
        <v>Guinea</v>
      </c>
      <c r="I91" s="41" t="s">
        <v>885</v>
      </c>
      <c r="J91" s="41" t="s">
        <v>1103</v>
      </c>
      <c r="K91" s="41" t="s">
        <v>885</v>
      </c>
      <c r="L91" s="41" t="s">
        <v>610</v>
      </c>
    </row>
    <row r="92" spans="5:12" x14ac:dyDescent="0.25">
      <c r="E92" s="41" t="s">
        <v>1255</v>
      </c>
      <c r="F92" s="41" t="s">
        <v>1255</v>
      </c>
      <c r="H92" s="41" t="str">
        <f t="shared" ca="1" si="2"/>
        <v>Guinea-Bissau</v>
      </c>
      <c r="I92" s="41" t="s">
        <v>1255</v>
      </c>
      <c r="J92" s="41" t="s">
        <v>1104</v>
      </c>
      <c r="K92" s="41" t="s">
        <v>886</v>
      </c>
      <c r="L92" s="41" t="s">
        <v>611</v>
      </c>
    </row>
    <row r="93" spans="5:12" x14ac:dyDescent="0.25">
      <c r="E93" s="41" t="s">
        <v>887</v>
      </c>
      <c r="F93" s="41" t="s">
        <v>887</v>
      </c>
      <c r="H93" s="41" t="str">
        <f t="shared" ca="1" si="2"/>
        <v>Guyana</v>
      </c>
      <c r="I93" s="41" t="s">
        <v>887</v>
      </c>
      <c r="J93" s="41" t="s">
        <v>887</v>
      </c>
      <c r="K93" s="41" t="s">
        <v>887</v>
      </c>
      <c r="L93" s="41" t="s">
        <v>603</v>
      </c>
    </row>
    <row r="94" spans="5:12" x14ac:dyDescent="0.25">
      <c r="E94" s="41" t="s">
        <v>1263</v>
      </c>
      <c r="F94" s="41" t="s">
        <v>1263</v>
      </c>
      <c r="H94" s="41" t="str">
        <f t="shared" ca="1" si="2"/>
        <v>Haiti</v>
      </c>
      <c r="I94" s="41" t="s">
        <v>1263</v>
      </c>
      <c r="J94" s="41" t="s">
        <v>1105</v>
      </c>
      <c r="K94" s="41" t="s">
        <v>888</v>
      </c>
      <c r="L94" s="41" t="s">
        <v>604</v>
      </c>
    </row>
    <row r="95" spans="5:12" x14ac:dyDescent="0.25">
      <c r="E95" s="41" t="s">
        <v>1330</v>
      </c>
      <c r="F95" s="41" t="s">
        <v>1330</v>
      </c>
      <c r="H95" s="41" t="str">
        <f t="shared" ca="1" si="2"/>
        <v>Holy See</v>
      </c>
      <c r="I95" s="41" t="s">
        <v>1330</v>
      </c>
      <c r="J95" s="41" t="s">
        <v>1331</v>
      </c>
      <c r="K95" s="41" t="s">
        <v>889</v>
      </c>
      <c r="L95" s="41" t="s">
        <v>595</v>
      </c>
    </row>
    <row r="96" spans="5:12" x14ac:dyDescent="0.25">
      <c r="E96" s="41" t="s">
        <v>890</v>
      </c>
      <c r="F96" s="41" t="s">
        <v>890</v>
      </c>
      <c r="H96" s="41" t="str">
        <f t="shared" ca="1" si="2"/>
        <v>Honduras</v>
      </c>
      <c r="I96" s="41" t="s">
        <v>890</v>
      </c>
      <c r="J96" s="41" t="s">
        <v>890</v>
      </c>
      <c r="K96" s="41" t="s">
        <v>890</v>
      </c>
      <c r="L96" s="41" t="s">
        <v>615</v>
      </c>
    </row>
    <row r="97" spans="5:12" x14ac:dyDescent="0.25">
      <c r="E97" s="41" t="s">
        <v>891</v>
      </c>
      <c r="F97" s="41" t="s">
        <v>891</v>
      </c>
      <c r="H97" s="41" t="str">
        <f t="shared" ca="1" si="2"/>
        <v>Hong Kong</v>
      </c>
      <c r="I97" s="41" t="s">
        <v>891</v>
      </c>
      <c r="J97" s="41" t="s">
        <v>891</v>
      </c>
      <c r="K97" s="41" t="s">
        <v>891</v>
      </c>
      <c r="L97" s="41" t="s">
        <v>616</v>
      </c>
    </row>
    <row r="98" spans="5:12" x14ac:dyDescent="0.25">
      <c r="E98" s="41" t="s">
        <v>1264</v>
      </c>
      <c r="F98" s="41" t="s">
        <v>1264</v>
      </c>
      <c r="H98" s="41" t="str">
        <f t="shared" ca="1" si="2"/>
        <v>Hungary</v>
      </c>
      <c r="I98" s="41" t="s">
        <v>1264</v>
      </c>
      <c r="J98" s="41" t="s">
        <v>1106</v>
      </c>
      <c r="K98" s="41" t="s">
        <v>892</v>
      </c>
      <c r="L98" s="41" t="s">
        <v>597</v>
      </c>
    </row>
    <row r="99" spans="5:12" x14ac:dyDescent="0.25">
      <c r="E99" s="41" t="s">
        <v>1268</v>
      </c>
      <c r="F99" s="41" t="s">
        <v>1268</v>
      </c>
      <c r="H99" s="41" t="str">
        <f t="shared" ca="1" si="2"/>
        <v>Iceland</v>
      </c>
      <c r="I99" s="41" t="s">
        <v>1268</v>
      </c>
      <c r="J99" s="41" t="s">
        <v>1107</v>
      </c>
      <c r="K99" s="41" t="s">
        <v>893</v>
      </c>
      <c r="L99" s="41" t="s">
        <v>640</v>
      </c>
    </row>
    <row r="100" spans="5:12" x14ac:dyDescent="0.25">
      <c r="E100" s="41" t="s">
        <v>894</v>
      </c>
      <c r="F100" s="41" t="s">
        <v>894</v>
      </c>
      <c r="H100" s="41" t="str">
        <f t="shared" ca="1" si="2"/>
        <v>India</v>
      </c>
      <c r="I100" s="41" t="s">
        <v>894</v>
      </c>
      <c r="J100" s="41" t="s">
        <v>1108</v>
      </c>
      <c r="K100" s="41" t="s">
        <v>894</v>
      </c>
      <c r="L100" s="41" t="s">
        <v>634</v>
      </c>
    </row>
    <row r="101" spans="5:12" x14ac:dyDescent="0.25">
      <c r="E101" s="41" t="s">
        <v>895</v>
      </c>
      <c r="F101" s="41" t="s">
        <v>895</v>
      </c>
      <c r="H101" s="41" t="str">
        <f t="shared" ca="1" si="2"/>
        <v>Indonesia</v>
      </c>
      <c r="I101" s="41" t="s">
        <v>895</v>
      </c>
      <c r="J101" s="41" t="s">
        <v>1109</v>
      </c>
      <c r="K101" s="41" t="s">
        <v>895</v>
      </c>
      <c r="L101" s="41" t="s">
        <v>635</v>
      </c>
    </row>
    <row r="102" spans="5:12" x14ac:dyDescent="0.25">
      <c r="E102" s="41" t="s">
        <v>1267</v>
      </c>
      <c r="F102" s="41" t="s">
        <v>1267</v>
      </c>
      <c r="H102" s="41" t="str">
        <f t="shared" ca="1" si="2"/>
        <v>Iran (Islamic Republic)</v>
      </c>
      <c r="I102" s="41" t="s">
        <v>1267</v>
      </c>
      <c r="J102" s="41" t="s">
        <v>1110</v>
      </c>
      <c r="K102" s="41" t="s">
        <v>896</v>
      </c>
      <c r="L102" s="41" t="s">
        <v>638</v>
      </c>
    </row>
    <row r="103" spans="5:12" x14ac:dyDescent="0.25">
      <c r="E103" s="41" t="s">
        <v>897</v>
      </c>
      <c r="F103" s="41" t="s">
        <v>897</v>
      </c>
      <c r="H103" s="41" t="str">
        <f t="shared" ca="1" si="2"/>
        <v>Iraq</v>
      </c>
      <c r="I103" s="41" t="s">
        <v>897</v>
      </c>
      <c r="J103" s="41" t="s">
        <v>1111</v>
      </c>
      <c r="K103" s="41" t="s">
        <v>897</v>
      </c>
      <c r="L103" s="41" t="s">
        <v>637</v>
      </c>
    </row>
    <row r="104" spans="5:12" x14ac:dyDescent="0.25">
      <c r="E104" s="41" t="s">
        <v>1266</v>
      </c>
      <c r="F104" s="41" t="s">
        <v>1266</v>
      </c>
      <c r="H104" s="41" t="str">
        <f t="shared" ca="1" si="2"/>
        <v>Ireland</v>
      </c>
      <c r="I104" s="41" t="s">
        <v>1266</v>
      </c>
      <c r="J104" s="41" t="s">
        <v>1112</v>
      </c>
      <c r="K104" s="41" t="s">
        <v>898</v>
      </c>
      <c r="L104" s="41" t="s">
        <v>639</v>
      </c>
    </row>
    <row r="105" spans="5:12" x14ac:dyDescent="0.25">
      <c r="E105" s="41" t="s">
        <v>1265</v>
      </c>
      <c r="F105" s="41" t="s">
        <v>1265</v>
      </c>
      <c r="H105" s="41" t="str">
        <f t="shared" ca="1" si="2"/>
        <v>Isle of Man</v>
      </c>
      <c r="I105" s="41" t="s">
        <v>1265</v>
      </c>
      <c r="J105" s="41" t="s">
        <v>1113</v>
      </c>
      <c r="K105" s="41" t="s">
        <v>899</v>
      </c>
      <c r="L105" s="41" t="s">
        <v>710</v>
      </c>
    </row>
    <row r="106" spans="5:12" x14ac:dyDescent="0.25">
      <c r="E106" s="41" t="s">
        <v>900</v>
      </c>
      <c r="F106" s="41" t="s">
        <v>900</v>
      </c>
      <c r="H106" s="41" t="str">
        <f t="shared" ca="1" si="2"/>
        <v>Israel</v>
      </c>
      <c r="I106" s="41" t="s">
        <v>900</v>
      </c>
      <c r="J106" s="41" t="s">
        <v>1114</v>
      </c>
      <c r="K106" s="41" t="s">
        <v>900</v>
      </c>
      <c r="L106" s="41" t="s">
        <v>633</v>
      </c>
    </row>
    <row r="107" spans="5:12" x14ac:dyDescent="0.25">
      <c r="E107" s="41" t="s">
        <v>1269</v>
      </c>
      <c r="F107" s="41" t="s">
        <v>1269</v>
      </c>
      <c r="H107" s="41" t="str">
        <f t="shared" ca="1" si="2"/>
        <v>Italy</v>
      </c>
      <c r="I107" s="41" t="s">
        <v>1269</v>
      </c>
      <c r="J107" s="41" t="s">
        <v>1115</v>
      </c>
      <c r="K107" s="41" t="s">
        <v>901</v>
      </c>
      <c r="L107" s="41" t="s">
        <v>642</v>
      </c>
    </row>
    <row r="108" spans="5:12" x14ac:dyDescent="0.25">
      <c r="E108" s="41" t="s">
        <v>902</v>
      </c>
      <c r="F108" s="41" t="s">
        <v>902</v>
      </c>
      <c r="H108" s="41" t="str">
        <f t="shared" ca="1" si="2"/>
        <v>Jamaica</v>
      </c>
      <c r="I108" s="41" t="s">
        <v>902</v>
      </c>
      <c r="J108" s="41" t="s">
        <v>1116</v>
      </c>
      <c r="K108" s="41" t="s">
        <v>902</v>
      </c>
      <c r="L108" s="41" t="s">
        <v>797</v>
      </c>
    </row>
    <row r="109" spans="5:12" x14ac:dyDescent="0.25">
      <c r="E109" s="41" t="s">
        <v>1271</v>
      </c>
      <c r="F109" s="41" t="s">
        <v>1271</v>
      </c>
      <c r="H109" s="41" t="str">
        <f t="shared" ca="1" si="2"/>
        <v>Japan</v>
      </c>
      <c r="I109" s="41" t="s">
        <v>1271</v>
      </c>
      <c r="J109" s="41" t="s">
        <v>1117</v>
      </c>
      <c r="K109" s="41" t="s">
        <v>903</v>
      </c>
      <c r="L109" s="41" t="s">
        <v>798</v>
      </c>
    </row>
    <row r="110" spans="5:12" x14ac:dyDescent="0.25">
      <c r="E110" s="41" t="s">
        <v>904</v>
      </c>
      <c r="F110" s="41" t="s">
        <v>904</v>
      </c>
      <c r="H110" s="41" t="str">
        <f t="shared" ca="1" si="2"/>
        <v>Jersey</v>
      </c>
      <c r="I110" s="41" t="s">
        <v>904</v>
      </c>
      <c r="J110" s="41" t="s">
        <v>904</v>
      </c>
      <c r="K110" s="41" t="s">
        <v>904</v>
      </c>
      <c r="L110" s="41" t="s">
        <v>623</v>
      </c>
    </row>
    <row r="111" spans="5:12" x14ac:dyDescent="0.25">
      <c r="E111" s="41" t="s">
        <v>1270</v>
      </c>
      <c r="F111" s="41" t="s">
        <v>1270</v>
      </c>
      <c r="H111" s="41" t="str">
        <f t="shared" ca="1" si="2"/>
        <v>Jordan</v>
      </c>
      <c r="I111" s="41" t="s">
        <v>1270</v>
      </c>
      <c r="J111" s="41" t="s">
        <v>1118</v>
      </c>
      <c r="K111" s="41" t="s">
        <v>905</v>
      </c>
      <c r="L111" s="41" t="s">
        <v>636</v>
      </c>
    </row>
    <row r="112" spans="5:12" x14ac:dyDescent="0.25">
      <c r="E112" s="41" t="s">
        <v>1119</v>
      </c>
      <c r="F112" s="41" t="s">
        <v>1119</v>
      </c>
      <c r="H112" s="41" t="str">
        <f t="shared" ca="1" si="2"/>
        <v>Kazakhstan</v>
      </c>
      <c r="I112" s="41" t="s">
        <v>1119</v>
      </c>
      <c r="J112" s="41" t="s">
        <v>1119</v>
      </c>
      <c r="K112" s="41" t="s">
        <v>906</v>
      </c>
      <c r="L112" s="41" t="s">
        <v>644</v>
      </c>
    </row>
    <row r="113" spans="5:12" x14ac:dyDescent="0.25">
      <c r="E113" s="41" t="s">
        <v>907</v>
      </c>
      <c r="F113" s="41" t="s">
        <v>907</v>
      </c>
      <c r="H113" s="41" t="str">
        <f t="shared" ca="1" si="2"/>
        <v>Kenya</v>
      </c>
      <c r="I113" s="41" t="s">
        <v>907</v>
      </c>
      <c r="J113" s="41" t="s">
        <v>907</v>
      </c>
      <c r="K113" s="41" t="s">
        <v>907</v>
      </c>
      <c r="L113" s="41" t="s">
        <v>649</v>
      </c>
    </row>
    <row r="114" spans="5:12" x14ac:dyDescent="0.25">
      <c r="E114" s="41" t="s">
        <v>908</v>
      </c>
      <c r="F114" s="41" t="s">
        <v>908</v>
      </c>
      <c r="H114" s="41" t="str">
        <f t="shared" ca="1" si="2"/>
        <v>Kiribati</v>
      </c>
      <c r="I114" s="41" t="s">
        <v>908</v>
      </c>
      <c r="J114" s="41" t="s">
        <v>908</v>
      </c>
      <c r="K114" s="41" t="s">
        <v>908</v>
      </c>
      <c r="L114" s="41" t="s">
        <v>652</v>
      </c>
    </row>
    <row r="115" spans="5:12" x14ac:dyDescent="0.25">
      <c r="E115" s="41" t="s">
        <v>1299</v>
      </c>
      <c r="F115" s="41" t="s">
        <v>1299</v>
      </c>
      <c r="H115" s="41" t="str">
        <f t="shared" ca="1" si="2"/>
        <v>Korea (Democratic Peoples Republic)</v>
      </c>
      <c r="I115" s="41" t="s">
        <v>1299</v>
      </c>
      <c r="J115" s="41" t="s">
        <v>1120</v>
      </c>
      <c r="K115" s="41" t="s">
        <v>909</v>
      </c>
      <c r="L115" s="41" t="s">
        <v>659</v>
      </c>
    </row>
    <row r="116" spans="5:12" x14ac:dyDescent="0.25">
      <c r="E116" s="41" t="s">
        <v>1275</v>
      </c>
      <c r="F116" s="41" t="s">
        <v>1275</v>
      </c>
      <c r="H116" s="41" t="str">
        <f t="shared" ca="1" si="2"/>
        <v>Korea (Republic)</v>
      </c>
      <c r="I116" s="41" t="s">
        <v>1275</v>
      </c>
      <c r="J116" s="41" t="s">
        <v>1121</v>
      </c>
      <c r="K116" s="41" t="s">
        <v>910</v>
      </c>
      <c r="L116" s="41" t="s">
        <v>658</v>
      </c>
    </row>
    <row r="117" spans="5:12" x14ac:dyDescent="0.25">
      <c r="E117" s="41" t="s">
        <v>911</v>
      </c>
      <c r="F117" s="41" t="s">
        <v>911</v>
      </c>
      <c r="H117" s="41" t="str">
        <f t="shared" ca="1" si="2"/>
        <v>Kosovo</v>
      </c>
      <c r="I117" s="41" t="s">
        <v>911</v>
      </c>
      <c r="J117" s="41" t="s">
        <v>911</v>
      </c>
      <c r="K117" s="41" t="s">
        <v>911</v>
      </c>
      <c r="L117" s="41" t="s">
        <v>660</v>
      </c>
    </row>
    <row r="118" spans="5:12" x14ac:dyDescent="0.25">
      <c r="E118" s="41" t="s">
        <v>912</v>
      </c>
      <c r="F118" s="41" t="s">
        <v>912</v>
      </c>
      <c r="H118" s="41" t="str">
        <f t="shared" ca="1" si="2"/>
        <v>Kuwait</v>
      </c>
      <c r="I118" s="41" t="s">
        <v>912</v>
      </c>
      <c r="J118" s="41" t="s">
        <v>1122</v>
      </c>
      <c r="K118" s="41" t="s">
        <v>912</v>
      </c>
      <c r="L118" s="41" t="s">
        <v>664</v>
      </c>
    </row>
    <row r="119" spans="5:12" x14ac:dyDescent="0.25">
      <c r="E119" s="41" t="s">
        <v>1272</v>
      </c>
      <c r="F119" s="41" t="s">
        <v>1272</v>
      </c>
      <c r="H119" s="41" t="str">
        <f t="shared" ca="1" si="2"/>
        <v>Kyrgyzstan</v>
      </c>
      <c r="I119" s="41" t="s">
        <v>1272</v>
      </c>
      <c r="J119" s="41" t="s">
        <v>1123</v>
      </c>
      <c r="K119" s="41" t="s">
        <v>913</v>
      </c>
      <c r="L119" s="41" t="s">
        <v>651</v>
      </c>
    </row>
    <row r="120" spans="5:12" x14ac:dyDescent="0.25">
      <c r="E120" s="41" t="s">
        <v>1276</v>
      </c>
      <c r="F120" s="41" t="s">
        <v>1276</v>
      </c>
      <c r="H120" s="41" t="str">
        <f t="shared" ca="1" si="2"/>
        <v>Lao (Peoples Democratic Republic)</v>
      </c>
      <c r="I120" s="41" t="s">
        <v>1276</v>
      </c>
      <c r="J120" s="41" t="s">
        <v>1124</v>
      </c>
      <c r="K120" s="41" t="s">
        <v>914</v>
      </c>
      <c r="L120" s="41" t="s">
        <v>666</v>
      </c>
    </row>
    <row r="121" spans="5:12" x14ac:dyDescent="0.25">
      <c r="E121" s="41" t="s">
        <v>1281</v>
      </c>
      <c r="F121" s="41" t="s">
        <v>1281</v>
      </c>
      <c r="H121" s="41" t="str">
        <f t="shared" ca="1" si="2"/>
        <v>Latvia</v>
      </c>
      <c r="I121" s="41" t="s">
        <v>1281</v>
      </c>
      <c r="J121" s="41" t="s">
        <v>1125</v>
      </c>
      <c r="K121" s="41" t="s">
        <v>915</v>
      </c>
      <c r="L121" s="41" t="s">
        <v>667</v>
      </c>
    </row>
    <row r="122" spans="5:12" x14ac:dyDescent="0.25">
      <c r="E122" s="41" t="s">
        <v>1277</v>
      </c>
      <c r="F122" s="41" t="s">
        <v>1277</v>
      </c>
      <c r="H122" s="41" t="str">
        <f t="shared" ca="1" si="2"/>
        <v>Lebanon</v>
      </c>
      <c r="I122" s="41" t="s">
        <v>1277</v>
      </c>
      <c r="J122" s="41" t="s">
        <v>1126</v>
      </c>
      <c r="K122" s="41" t="s">
        <v>916</v>
      </c>
      <c r="L122" s="41" t="s">
        <v>670</v>
      </c>
    </row>
    <row r="123" spans="5:12" x14ac:dyDescent="0.25">
      <c r="E123" s="41" t="s">
        <v>917</v>
      </c>
      <c r="F123" s="41" t="s">
        <v>917</v>
      </c>
      <c r="H123" s="41" t="str">
        <f t="shared" ca="1" si="2"/>
        <v>Lesotho</v>
      </c>
      <c r="I123" s="41" t="s">
        <v>917</v>
      </c>
      <c r="J123" s="41" t="s">
        <v>917</v>
      </c>
      <c r="K123" s="41" t="s">
        <v>917</v>
      </c>
      <c r="L123" s="41" t="s">
        <v>668</v>
      </c>
    </row>
    <row r="124" spans="5:12" x14ac:dyDescent="0.25">
      <c r="E124" s="41" t="s">
        <v>918</v>
      </c>
      <c r="F124" s="41" t="s">
        <v>918</v>
      </c>
      <c r="H124" s="41" t="str">
        <f t="shared" ca="1" si="2"/>
        <v>Liberia</v>
      </c>
      <c r="I124" s="41" t="s">
        <v>918</v>
      </c>
      <c r="J124" s="41" t="s">
        <v>918</v>
      </c>
      <c r="K124" s="41" t="s">
        <v>918</v>
      </c>
      <c r="L124" s="41" t="s">
        <v>669</v>
      </c>
    </row>
    <row r="125" spans="5:12" x14ac:dyDescent="0.25">
      <c r="E125" s="41" t="s">
        <v>1278</v>
      </c>
      <c r="F125" s="41" t="s">
        <v>1278</v>
      </c>
      <c r="H125" s="41" t="str">
        <f t="shared" ca="1" si="2"/>
        <v>Libya</v>
      </c>
      <c r="I125" s="41" t="s">
        <v>1278</v>
      </c>
      <c r="J125" s="41" t="s">
        <v>1127</v>
      </c>
      <c r="K125" s="41" t="s">
        <v>919</v>
      </c>
      <c r="L125" s="41" t="s">
        <v>671</v>
      </c>
    </row>
    <row r="126" spans="5:12" x14ac:dyDescent="0.25">
      <c r="E126" s="41" t="s">
        <v>920</v>
      </c>
      <c r="F126" s="41" t="s">
        <v>920</v>
      </c>
      <c r="H126" s="41" t="str">
        <f t="shared" ca="1" si="2"/>
        <v>Liechtenstein</v>
      </c>
      <c r="I126" s="41" t="s">
        <v>920</v>
      </c>
      <c r="J126" s="41" t="s">
        <v>920</v>
      </c>
      <c r="K126" s="41" t="s">
        <v>920</v>
      </c>
      <c r="L126" s="41" t="s">
        <v>673</v>
      </c>
    </row>
    <row r="127" spans="5:12" x14ac:dyDescent="0.25">
      <c r="E127" s="41" t="s">
        <v>1280</v>
      </c>
      <c r="F127" s="41" t="s">
        <v>1280</v>
      </c>
      <c r="H127" s="41" t="str">
        <f t="shared" ca="1" si="2"/>
        <v>Lithuania</v>
      </c>
      <c r="I127" s="41" t="s">
        <v>1280</v>
      </c>
      <c r="J127" s="41" t="s">
        <v>1128</v>
      </c>
      <c r="K127" s="41" t="s">
        <v>921</v>
      </c>
      <c r="L127" s="41" t="s">
        <v>672</v>
      </c>
    </row>
    <row r="128" spans="5:12" x14ac:dyDescent="0.25">
      <c r="E128" s="41" t="s">
        <v>1129</v>
      </c>
      <c r="F128" s="41" t="s">
        <v>1129</v>
      </c>
      <c r="H128" s="41" t="str">
        <f t="shared" ca="1" si="2"/>
        <v>Luxembourg</v>
      </c>
      <c r="I128" s="41" t="s">
        <v>1129</v>
      </c>
      <c r="J128" s="41" t="s">
        <v>1129</v>
      </c>
      <c r="K128" s="41" t="s">
        <v>922</v>
      </c>
      <c r="L128" s="41" t="s">
        <v>674</v>
      </c>
    </row>
    <row r="129" spans="5:12" x14ac:dyDescent="0.25">
      <c r="E129" s="41" t="s">
        <v>923</v>
      </c>
      <c r="F129" s="41" t="s">
        <v>923</v>
      </c>
      <c r="H129" s="41" t="str">
        <f t="shared" ca="1" si="2"/>
        <v>Macao</v>
      </c>
      <c r="I129" s="41" t="s">
        <v>923</v>
      </c>
      <c r="J129" s="41" t="s">
        <v>923</v>
      </c>
      <c r="K129" s="41" t="s">
        <v>923</v>
      </c>
      <c r="L129" s="41" t="s">
        <v>679</v>
      </c>
    </row>
    <row r="130" spans="5:12" x14ac:dyDescent="0.25">
      <c r="E130" s="41" t="s">
        <v>1286</v>
      </c>
      <c r="F130" s="41" t="s">
        <v>1286</v>
      </c>
      <c r="H130" s="41" t="str">
        <f t="shared" ca="1" si="2"/>
        <v>Macedonia (Former Yugoslav Republic)</v>
      </c>
      <c r="I130" s="41" t="s">
        <v>1286</v>
      </c>
      <c r="J130" s="41" t="s">
        <v>1287</v>
      </c>
      <c r="K130" s="41" t="s">
        <v>924</v>
      </c>
      <c r="L130" s="41" t="s">
        <v>680</v>
      </c>
    </row>
    <row r="131" spans="5:12" x14ac:dyDescent="0.25">
      <c r="E131" s="41" t="s">
        <v>925</v>
      </c>
      <c r="F131" s="41" t="s">
        <v>925</v>
      </c>
      <c r="H131" s="41" t="str">
        <f t="shared" ref="H131:H194" ca="1" si="3">OFFSET($I131,0,LangOffset,1,1)</f>
        <v>Madagascar</v>
      </c>
      <c r="I131" s="41" t="s">
        <v>925</v>
      </c>
      <c r="J131" s="41" t="s">
        <v>925</v>
      </c>
      <c r="K131" s="41" t="s">
        <v>925</v>
      </c>
      <c r="L131" s="41" t="s">
        <v>677</v>
      </c>
    </row>
    <row r="132" spans="5:12" x14ac:dyDescent="0.25">
      <c r="E132" s="41" t="s">
        <v>926</v>
      </c>
      <c r="F132" s="41" t="s">
        <v>926</v>
      </c>
      <c r="H132" s="41" t="str">
        <f t="shared" ca="1" si="3"/>
        <v>Malawi</v>
      </c>
      <c r="I132" s="41" t="s">
        <v>926</v>
      </c>
      <c r="J132" s="41" t="s">
        <v>926</v>
      </c>
      <c r="K132" s="41" t="s">
        <v>926</v>
      </c>
      <c r="L132" s="41" t="s">
        <v>681</v>
      </c>
    </row>
    <row r="133" spans="5:12" x14ac:dyDescent="0.25">
      <c r="E133" s="41" t="s">
        <v>1290</v>
      </c>
      <c r="F133" s="41" t="s">
        <v>1290</v>
      </c>
      <c r="H133" s="41" t="str">
        <f t="shared" ca="1" si="3"/>
        <v>Malaysia</v>
      </c>
      <c r="I133" s="41" t="s">
        <v>1290</v>
      </c>
      <c r="J133" s="41" t="s">
        <v>1130</v>
      </c>
      <c r="K133" s="41" t="s">
        <v>927</v>
      </c>
      <c r="L133" s="41" t="s">
        <v>682</v>
      </c>
    </row>
    <row r="134" spans="5:12" x14ac:dyDescent="0.25">
      <c r="E134" s="41" t="s">
        <v>1131</v>
      </c>
      <c r="F134" s="41" t="s">
        <v>1131</v>
      </c>
      <c r="H134" s="41" t="str">
        <f t="shared" ca="1" si="3"/>
        <v>Maldives</v>
      </c>
      <c r="I134" s="41" t="s">
        <v>1131</v>
      </c>
      <c r="J134" s="41" t="s">
        <v>1131</v>
      </c>
      <c r="K134" s="41" t="s">
        <v>928</v>
      </c>
      <c r="L134" s="41" t="s">
        <v>684</v>
      </c>
    </row>
    <row r="135" spans="5:12" x14ac:dyDescent="0.25">
      <c r="E135" s="41" t="s">
        <v>1132</v>
      </c>
      <c r="F135" s="41" t="s">
        <v>1132</v>
      </c>
      <c r="H135" s="41" t="str">
        <f t="shared" ca="1" si="3"/>
        <v>Mali</v>
      </c>
      <c r="I135" s="41" t="s">
        <v>1132</v>
      </c>
      <c r="J135" s="41" t="s">
        <v>1132</v>
      </c>
      <c r="K135" s="41" t="s">
        <v>929</v>
      </c>
      <c r="L135" s="41" t="s">
        <v>683</v>
      </c>
    </row>
    <row r="136" spans="5:12" x14ac:dyDescent="0.25">
      <c r="E136" s="41" t="s">
        <v>930</v>
      </c>
      <c r="F136" s="41" t="s">
        <v>930</v>
      </c>
      <c r="H136" s="41" t="str">
        <f t="shared" ca="1" si="3"/>
        <v>Malta</v>
      </c>
      <c r="I136" s="41" t="s">
        <v>930</v>
      </c>
      <c r="J136" s="41" t="s">
        <v>1133</v>
      </c>
      <c r="K136" s="41" t="s">
        <v>930</v>
      </c>
      <c r="L136" s="41" t="s">
        <v>685</v>
      </c>
    </row>
    <row r="137" spans="5:12" x14ac:dyDescent="0.25">
      <c r="E137" s="41" t="s">
        <v>1285</v>
      </c>
      <c r="F137" s="41" t="s">
        <v>1285</v>
      </c>
      <c r="H137" s="41" t="str">
        <f t="shared" ca="1" si="3"/>
        <v>Marshall Islands</v>
      </c>
      <c r="I137" s="41" t="s">
        <v>1285</v>
      </c>
      <c r="J137" s="41" t="s">
        <v>1134</v>
      </c>
      <c r="K137" s="41" t="s">
        <v>931</v>
      </c>
      <c r="L137" s="41" t="s">
        <v>688</v>
      </c>
    </row>
    <row r="138" spans="5:12" x14ac:dyDescent="0.25">
      <c r="E138" s="41" t="s">
        <v>932</v>
      </c>
      <c r="F138" s="41" t="s">
        <v>932</v>
      </c>
      <c r="H138" s="41" t="str">
        <f t="shared" ca="1" si="3"/>
        <v>Martinique</v>
      </c>
      <c r="I138" s="41" t="s">
        <v>932</v>
      </c>
      <c r="J138" s="41" t="s">
        <v>932</v>
      </c>
      <c r="K138" s="41" t="s">
        <v>932</v>
      </c>
      <c r="L138" s="41" t="s">
        <v>687</v>
      </c>
    </row>
    <row r="139" spans="5:12" x14ac:dyDescent="0.25">
      <c r="E139" s="41" t="s">
        <v>933</v>
      </c>
      <c r="F139" s="41" t="s">
        <v>933</v>
      </c>
      <c r="H139" s="41" t="str">
        <f t="shared" ca="1" si="3"/>
        <v>Mauritania</v>
      </c>
      <c r="I139" s="41" t="s">
        <v>933</v>
      </c>
      <c r="J139" s="41" t="s">
        <v>1135</v>
      </c>
      <c r="K139" s="41" t="s">
        <v>933</v>
      </c>
      <c r="L139" s="41" t="s">
        <v>676</v>
      </c>
    </row>
    <row r="140" spans="5:12" x14ac:dyDescent="0.25">
      <c r="E140" s="41" t="s">
        <v>1289</v>
      </c>
      <c r="F140" s="41" t="s">
        <v>1289</v>
      </c>
      <c r="H140" s="41" t="str">
        <f t="shared" ca="1" si="3"/>
        <v>Mauritius</v>
      </c>
      <c r="I140" s="41" t="s">
        <v>1289</v>
      </c>
      <c r="J140" s="41" t="s">
        <v>1136</v>
      </c>
      <c r="K140" s="41" t="s">
        <v>934</v>
      </c>
      <c r="L140" s="41" t="s">
        <v>675</v>
      </c>
    </row>
    <row r="141" spans="5:12" x14ac:dyDescent="0.25">
      <c r="E141" s="41" t="s">
        <v>935</v>
      </c>
      <c r="F141" s="41" t="s">
        <v>935</v>
      </c>
      <c r="H141" s="41" t="str">
        <f t="shared" ca="1" si="3"/>
        <v>Mayotte</v>
      </c>
      <c r="I141" s="41" t="s">
        <v>935</v>
      </c>
      <c r="J141" s="41" t="s">
        <v>935</v>
      </c>
      <c r="K141" s="41" t="s">
        <v>935</v>
      </c>
      <c r="L141" s="41" t="s">
        <v>678</v>
      </c>
    </row>
    <row r="142" spans="5:12" x14ac:dyDescent="0.25">
      <c r="E142" s="41" t="s">
        <v>1284</v>
      </c>
      <c r="F142" s="41" t="s">
        <v>1284</v>
      </c>
      <c r="H142" s="41" t="str">
        <f t="shared" ca="1" si="3"/>
        <v>Mexico</v>
      </c>
      <c r="I142" s="41" t="s">
        <v>1284</v>
      </c>
      <c r="J142" s="41" t="s">
        <v>1137</v>
      </c>
      <c r="K142" s="41" t="s">
        <v>936</v>
      </c>
      <c r="L142" s="41" t="s">
        <v>689</v>
      </c>
    </row>
    <row r="143" spans="5:12" x14ac:dyDescent="0.25">
      <c r="E143" s="41" t="s">
        <v>1253</v>
      </c>
      <c r="F143" s="41" t="s">
        <v>1253</v>
      </c>
      <c r="H143" s="41" t="str">
        <f t="shared" ca="1" si="3"/>
        <v>Micronesia (Federated States)</v>
      </c>
      <c r="I143" s="41" t="s">
        <v>1253</v>
      </c>
      <c r="J143" s="41" t="s">
        <v>1138</v>
      </c>
      <c r="K143" s="41" t="s">
        <v>937</v>
      </c>
      <c r="L143" s="41" t="s">
        <v>690</v>
      </c>
    </row>
    <row r="144" spans="5:12" x14ac:dyDescent="0.25">
      <c r="E144" s="41" t="s">
        <v>1283</v>
      </c>
      <c r="F144" s="41" t="s">
        <v>1283</v>
      </c>
      <c r="H144" s="41" t="str">
        <f t="shared" ca="1" si="3"/>
        <v>Moldova</v>
      </c>
      <c r="I144" s="41" t="s">
        <v>1283</v>
      </c>
      <c r="J144" s="41" t="s">
        <v>1139</v>
      </c>
      <c r="K144" s="41" t="s">
        <v>938</v>
      </c>
      <c r="L144" s="41" t="s">
        <v>692</v>
      </c>
    </row>
    <row r="145" spans="5:12" x14ac:dyDescent="0.25">
      <c r="E145" s="41" t="s">
        <v>1140</v>
      </c>
      <c r="F145" s="41" t="s">
        <v>1140</v>
      </c>
      <c r="H145" s="41" t="str">
        <f t="shared" ca="1" si="3"/>
        <v>Monaco</v>
      </c>
      <c r="I145" s="41" t="s">
        <v>1140</v>
      </c>
      <c r="J145" s="41" t="s">
        <v>1140</v>
      </c>
      <c r="K145" s="41" t="s">
        <v>939</v>
      </c>
      <c r="L145" s="41" t="s">
        <v>693</v>
      </c>
    </row>
    <row r="146" spans="5:12" x14ac:dyDescent="0.25">
      <c r="E146" s="41" t="s">
        <v>940</v>
      </c>
      <c r="F146" s="41" t="s">
        <v>940</v>
      </c>
      <c r="H146" s="41" t="str">
        <f t="shared" ca="1" si="3"/>
        <v>Mongolia</v>
      </c>
      <c r="I146" s="41" t="s">
        <v>940</v>
      </c>
      <c r="J146" s="41" t="s">
        <v>1141</v>
      </c>
      <c r="K146" s="41" t="s">
        <v>940</v>
      </c>
      <c r="L146" s="41" t="s">
        <v>694</v>
      </c>
    </row>
    <row r="147" spans="5:12" x14ac:dyDescent="0.25">
      <c r="E147" s="41" t="s">
        <v>941</v>
      </c>
      <c r="F147" s="41" t="s">
        <v>941</v>
      </c>
      <c r="H147" s="41" t="str">
        <f t="shared" ca="1" si="3"/>
        <v>Montenegro</v>
      </c>
      <c r="I147" s="41" t="s">
        <v>941</v>
      </c>
      <c r="J147" s="41" t="s">
        <v>1142</v>
      </c>
      <c r="K147" s="41" t="s">
        <v>941</v>
      </c>
      <c r="L147" s="41" t="s">
        <v>783</v>
      </c>
    </row>
    <row r="148" spans="5:12" x14ac:dyDescent="0.25">
      <c r="E148" s="41" t="s">
        <v>942</v>
      </c>
      <c r="F148" s="41" t="s">
        <v>942</v>
      </c>
      <c r="H148" s="41" t="str">
        <f t="shared" ca="1" si="3"/>
        <v>Montserrat</v>
      </c>
      <c r="I148" s="41" t="s">
        <v>942</v>
      </c>
      <c r="J148" s="41" t="s">
        <v>942</v>
      </c>
      <c r="K148" s="41" t="s">
        <v>942</v>
      </c>
      <c r="L148" s="41" t="s">
        <v>695</v>
      </c>
    </row>
    <row r="149" spans="5:12" x14ac:dyDescent="0.25">
      <c r="E149" s="41" t="s">
        <v>1282</v>
      </c>
      <c r="F149" s="41" t="s">
        <v>1282</v>
      </c>
      <c r="H149" s="41" t="str">
        <f t="shared" ca="1" si="3"/>
        <v>Morocco</v>
      </c>
      <c r="I149" s="41" t="s">
        <v>1282</v>
      </c>
      <c r="J149" s="41" t="s">
        <v>1143</v>
      </c>
      <c r="K149" s="41" t="s">
        <v>943</v>
      </c>
      <c r="L149" s="41" t="s">
        <v>686</v>
      </c>
    </row>
    <row r="150" spans="5:12" x14ac:dyDescent="0.25">
      <c r="E150" s="41" t="s">
        <v>944</v>
      </c>
      <c r="F150" s="41" t="s">
        <v>944</v>
      </c>
      <c r="H150" s="41" t="str">
        <f t="shared" ca="1" si="3"/>
        <v>Mozambique</v>
      </c>
      <c r="I150" s="41" t="s">
        <v>944</v>
      </c>
      <c r="J150" s="41" t="s">
        <v>944</v>
      </c>
      <c r="K150" s="41" t="s">
        <v>944</v>
      </c>
      <c r="L150" s="41" t="s">
        <v>691</v>
      </c>
    </row>
    <row r="151" spans="5:12" x14ac:dyDescent="0.25">
      <c r="E151" s="41" t="s">
        <v>945</v>
      </c>
      <c r="F151" s="41" t="s">
        <v>945</v>
      </c>
      <c r="H151" s="41" t="str">
        <f t="shared" ca="1" si="3"/>
        <v>Myanmar</v>
      </c>
      <c r="I151" s="41" t="s">
        <v>945</v>
      </c>
      <c r="J151" s="41" t="s">
        <v>1144</v>
      </c>
      <c r="K151" s="41" t="s">
        <v>945</v>
      </c>
      <c r="L151" s="41" t="s">
        <v>696</v>
      </c>
    </row>
    <row r="152" spans="5:12" x14ac:dyDescent="0.25">
      <c r="E152" s="41" t="s">
        <v>946</v>
      </c>
      <c r="F152" s="41" t="s">
        <v>946</v>
      </c>
      <c r="H152" s="41" t="str">
        <f t="shared" ca="1" si="3"/>
        <v>Namibia</v>
      </c>
      <c r="I152" s="41" t="s">
        <v>946</v>
      </c>
      <c r="J152" s="41" t="s">
        <v>1145</v>
      </c>
      <c r="K152" s="41" t="s">
        <v>946</v>
      </c>
      <c r="L152" s="41" t="s">
        <v>697</v>
      </c>
    </row>
    <row r="153" spans="5:12" x14ac:dyDescent="0.25">
      <c r="E153" s="41" t="s">
        <v>947</v>
      </c>
      <c r="F153" s="41" t="s">
        <v>947</v>
      </c>
      <c r="H153" s="41" t="str">
        <f t="shared" ca="1" si="3"/>
        <v>Nauru</v>
      </c>
      <c r="I153" s="41" t="s">
        <v>947</v>
      </c>
      <c r="J153" s="41" t="s">
        <v>947</v>
      </c>
      <c r="K153" s="41" t="s">
        <v>947</v>
      </c>
      <c r="L153" s="41" t="s">
        <v>698</v>
      </c>
    </row>
    <row r="154" spans="5:12" x14ac:dyDescent="0.25">
      <c r="E154" s="41" t="s">
        <v>948</v>
      </c>
      <c r="F154" s="41" t="s">
        <v>948</v>
      </c>
      <c r="H154" s="41" t="str">
        <f t="shared" ca="1" si="3"/>
        <v>Nepal</v>
      </c>
      <c r="I154" s="41" t="s">
        <v>948</v>
      </c>
      <c r="J154" s="41" t="s">
        <v>1146</v>
      </c>
      <c r="K154" s="41" t="s">
        <v>948</v>
      </c>
      <c r="L154" s="41" t="s">
        <v>699</v>
      </c>
    </row>
    <row r="155" spans="5:12" x14ac:dyDescent="0.25">
      <c r="E155" s="41" t="s">
        <v>1293</v>
      </c>
      <c r="F155" s="41" t="s">
        <v>1293</v>
      </c>
      <c r="H155" s="41" t="str">
        <f t="shared" ca="1" si="3"/>
        <v>Netherlands</v>
      </c>
      <c r="I155" s="41" t="s">
        <v>1293</v>
      </c>
      <c r="J155" s="41" t="s">
        <v>1147</v>
      </c>
      <c r="K155" s="41" t="s">
        <v>949</v>
      </c>
      <c r="L155" s="41" t="s">
        <v>702</v>
      </c>
    </row>
    <row r="156" spans="5:12" x14ac:dyDescent="0.25">
      <c r="E156" s="41" t="s">
        <v>1291</v>
      </c>
      <c r="F156" s="41" t="s">
        <v>1291</v>
      </c>
      <c r="H156" s="41" t="str">
        <f t="shared" ca="1" si="3"/>
        <v>New Caledonia</v>
      </c>
      <c r="I156" s="41" t="s">
        <v>1291</v>
      </c>
      <c r="J156" s="41" t="s">
        <v>1148</v>
      </c>
      <c r="K156" s="41" t="s">
        <v>950</v>
      </c>
      <c r="L156" s="41" t="s">
        <v>706</v>
      </c>
    </row>
    <row r="157" spans="5:12" x14ac:dyDescent="0.25">
      <c r="E157" s="41" t="s">
        <v>1295</v>
      </c>
      <c r="F157" s="41" t="s">
        <v>1295</v>
      </c>
      <c r="H157" s="41" t="str">
        <f t="shared" ca="1" si="3"/>
        <v>New Zealand</v>
      </c>
      <c r="I157" s="41" t="s">
        <v>1295</v>
      </c>
      <c r="J157" s="41" t="s">
        <v>1149</v>
      </c>
      <c r="K157" s="41" t="s">
        <v>951</v>
      </c>
      <c r="L157" s="41" t="s">
        <v>705</v>
      </c>
    </row>
    <row r="158" spans="5:12" x14ac:dyDescent="0.25">
      <c r="E158" s="41" t="s">
        <v>952</v>
      </c>
      <c r="F158" s="41" t="s">
        <v>952</v>
      </c>
      <c r="H158" s="41" t="str">
        <f t="shared" ca="1" si="3"/>
        <v>Nicaragua</v>
      </c>
      <c r="I158" s="41" t="s">
        <v>952</v>
      </c>
      <c r="J158" s="41" t="s">
        <v>952</v>
      </c>
      <c r="K158" s="41" t="s">
        <v>952</v>
      </c>
      <c r="L158" s="41" t="s">
        <v>703</v>
      </c>
    </row>
    <row r="159" spans="5:12" x14ac:dyDescent="0.25">
      <c r="E159" s="41" t="s">
        <v>1150</v>
      </c>
      <c r="F159" s="41" t="s">
        <v>1150</v>
      </c>
      <c r="H159" s="41" t="str">
        <f t="shared" ca="1" si="3"/>
        <v>Niger</v>
      </c>
      <c r="I159" s="41" t="s">
        <v>1150</v>
      </c>
      <c r="J159" s="41" t="s">
        <v>1150</v>
      </c>
      <c r="K159" s="41" t="s">
        <v>953</v>
      </c>
      <c r="L159" s="41" t="s">
        <v>700</v>
      </c>
    </row>
    <row r="160" spans="5:12" x14ac:dyDescent="0.25">
      <c r="E160" s="41" t="s">
        <v>954</v>
      </c>
      <c r="F160" s="41" t="s">
        <v>954</v>
      </c>
      <c r="H160" s="41" t="str">
        <f t="shared" ca="1" si="3"/>
        <v>Nigeria</v>
      </c>
      <c r="I160" s="41" t="s">
        <v>954</v>
      </c>
      <c r="J160" s="41" t="s">
        <v>954</v>
      </c>
      <c r="K160" s="41" t="s">
        <v>954</v>
      </c>
      <c r="L160" s="41" t="s">
        <v>701</v>
      </c>
    </row>
    <row r="161" spans="5:12" x14ac:dyDescent="0.25">
      <c r="E161" s="41" t="s">
        <v>955</v>
      </c>
      <c r="F161" s="41" t="s">
        <v>955</v>
      </c>
      <c r="H161" s="41" t="str">
        <f t="shared" ca="1" si="3"/>
        <v>Niue</v>
      </c>
      <c r="I161" s="41" t="s">
        <v>955</v>
      </c>
      <c r="J161" s="41" t="s">
        <v>955</v>
      </c>
      <c r="K161" s="41" t="s">
        <v>955</v>
      </c>
      <c r="L161" s="41" t="s">
        <v>704</v>
      </c>
    </row>
    <row r="162" spans="5:12" x14ac:dyDescent="0.25">
      <c r="E162" s="41" t="s">
        <v>1292</v>
      </c>
      <c r="F162" s="41" t="s">
        <v>1292</v>
      </c>
      <c r="H162" s="41" t="str">
        <f t="shared" ca="1" si="3"/>
        <v>Norfolk Island</v>
      </c>
      <c r="I162" s="41" t="s">
        <v>1292</v>
      </c>
      <c r="J162" s="41" t="s">
        <v>1151</v>
      </c>
      <c r="K162" s="41" t="s">
        <v>956</v>
      </c>
      <c r="L162" s="41" t="s">
        <v>711</v>
      </c>
    </row>
    <row r="163" spans="5:12" x14ac:dyDescent="0.25">
      <c r="E163" s="41" t="s">
        <v>1288</v>
      </c>
      <c r="F163" s="41" t="s">
        <v>1288</v>
      </c>
      <c r="H163" s="41" t="str">
        <f t="shared" ca="1" si="3"/>
        <v>Northern Mariana Islands</v>
      </c>
      <c r="I163" s="41" t="s">
        <v>1288</v>
      </c>
      <c r="J163" s="41" t="s">
        <v>1152</v>
      </c>
      <c r="K163" s="41" t="s">
        <v>957</v>
      </c>
      <c r="L163" s="41" t="s">
        <v>736</v>
      </c>
    </row>
    <row r="164" spans="5:12" x14ac:dyDescent="0.25">
      <c r="E164" s="41" t="s">
        <v>1294</v>
      </c>
      <c r="F164" s="41" t="s">
        <v>1294</v>
      </c>
      <c r="H164" s="41" t="str">
        <f t="shared" ca="1" si="3"/>
        <v>Norway</v>
      </c>
      <c r="I164" s="41" t="s">
        <v>1294</v>
      </c>
      <c r="J164" s="41" t="s">
        <v>1153</v>
      </c>
      <c r="K164" s="41" t="s">
        <v>958</v>
      </c>
      <c r="L164" s="41" t="s">
        <v>707</v>
      </c>
    </row>
    <row r="165" spans="5:12" x14ac:dyDescent="0.25">
      <c r="E165" s="41" t="s">
        <v>1154</v>
      </c>
      <c r="F165" s="41" t="s">
        <v>1154</v>
      </c>
      <c r="H165" s="41" t="str">
        <f t="shared" ca="1" si="3"/>
        <v>Oman</v>
      </c>
      <c r="I165" s="41" t="s">
        <v>1154</v>
      </c>
      <c r="J165" s="41" t="s">
        <v>1154</v>
      </c>
      <c r="K165" s="41" t="s">
        <v>959</v>
      </c>
      <c r="L165" s="41" t="s">
        <v>709</v>
      </c>
    </row>
    <row r="166" spans="5:12" x14ac:dyDescent="0.25">
      <c r="E166" s="41" t="s">
        <v>1155</v>
      </c>
      <c r="F166" s="41" t="s">
        <v>1155</v>
      </c>
      <c r="H166" s="41" t="str">
        <f t="shared" ca="1" si="3"/>
        <v>Pakistan</v>
      </c>
      <c r="I166" s="41" t="s">
        <v>1155</v>
      </c>
      <c r="J166" s="41" t="s">
        <v>1155</v>
      </c>
      <c r="K166" s="41" t="s">
        <v>960</v>
      </c>
      <c r="L166" s="41" t="s">
        <v>716</v>
      </c>
    </row>
    <row r="167" spans="5:12" x14ac:dyDescent="0.25">
      <c r="E167" s="41" t="s">
        <v>961</v>
      </c>
      <c r="F167" s="41" t="s">
        <v>961</v>
      </c>
      <c r="H167" s="41" t="str">
        <f t="shared" ca="1" si="3"/>
        <v>Palau</v>
      </c>
      <c r="I167" s="41" t="s">
        <v>961</v>
      </c>
      <c r="J167" s="41" t="s">
        <v>1156</v>
      </c>
      <c r="K167" s="41" t="s">
        <v>961</v>
      </c>
      <c r="L167" s="41" t="s">
        <v>717</v>
      </c>
    </row>
    <row r="168" spans="5:12" x14ac:dyDescent="0.25">
      <c r="E168" s="41" t="s">
        <v>1157</v>
      </c>
      <c r="F168" s="41" t="s">
        <v>1157</v>
      </c>
      <c r="H168" s="41" t="str">
        <f t="shared" ca="1" si="3"/>
        <v>Palestine</v>
      </c>
      <c r="I168" s="41" t="s">
        <v>1157</v>
      </c>
      <c r="J168" s="41" t="s">
        <v>1157</v>
      </c>
      <c r="K168" s="41" t="s">
        <v>962</v>
      </c>
      <c r="L168" s="41" t="s">
        <v>718</v>
      </c>
    </row>
    <row r="169" spans="5:12" x14ac:dyDescent="0.25">
      <c r="E169" s="41" t="s">
        <v>1158</v>
      </c>
      <c r="F169" s="41" t="s">
        <v>1158</v>
      </c>
      <c r="H169" s="41" t="str">
        <f t="shared" ca="1" si="3"/>
        <v>Panama</v>
      </c>
      <c r="I169" s="41" t="s">
        <v>1158</v>
      </c>
      <c r="J169" s="41" t="s">
        <v>1158</v>
      </c>
      <c r="K169" s="41" t="s">
        <v>963</v>
      </c>
      <c r="L169" s="41" t="s">
        <v>719</v>
      </c>
    </row>
    <row r="170" spans="5:12" x14ac:dyDescent="0.25">
      <c r="E170" s="41" t="s">
        <v>1297</v>
      </c>
      <c r="F170" s="41" t="s">
        <v>1297</v>
      </c>
      <c r="H170" s="41" t="str">
        <f t="shared" ca="1" si="3"/>
        <v>Papua New Guinea</v>
      </c>
      <c r="I170" s="41" t="s">
        <v>1297</v>
      </c>
      <c r="J170" s="41" t="s">
        <v>1159</v>
      </c>
      <c r="K170" s="41" t="s">
        <v>964</v>
      </c>
      <c r="L170" s="41" t="s">
        <v>720</v>
      </c>
    </row>
    <row r="171" spans="5:12" x14ac:dyDescent="0.25">
      <c r="E171" s="41" t="s">
        <v>965</v>
      </c>
      <c r="F171" s="41" t="s">
        <v>965</v>
      </c>
      <c r="H171" s="41" t="str">
        <f t="shared" ca="1" si="3"/>
        <v>Paraguay</v>
      </c>
      <c r="I171" s="41" t="s">
        <v>965</v>
      </c>
      <c r="J171" s="41" t="s">
        <v>965</v>
      </c>
      <c r="K171" s="41" t="s">
        <v>965</v>
      </c>
      <c r="L171" s="41" t="s">
        <v>721</v>
      </c>
    </row>
    <row r="172" spans="5:12" x14ac:dyDescent="0.25">
      <c r="E172" s="41" t="s">
        <v>1296</v>
      </c>
      <c r="F172" s="41" t="s">
        <v>1296</v>
      </c>
      <c r="H172" s="41" t="str">
        <f t="shared" ca="1" si="3"/>
        <v>Peru</v>
      </c>
      <c r="I172" s="41" t="s">
        <v>1296</v>
      </c>
      <c r="J172" s="41" t="s">
        <v>1160</v>
      </c>
      <c r="K172" s="41" t="s">
        <v>966</v>
      </c>
      <c r="L172" s="41" t="s">
        <v>722</v>
      </c>
    </row>
    <row r="173" spans="5:12" x14ac:dyDescent="0.25">
      <c r="E173" s="41" t="s">
        <v>1161</v>
      </c>
      <c r="F173" s="41" t="s">
        <v>1161</v>
      </c>
      <c r="H173" s="41" t="str">
        <f t="shared" ca="1" si="3"/>
        <v>Philippines</v>
      </c>
      <c r="I173" s="41" t="s">
        <v>1161</v>
      </c>
      <c r="J173" s="41" t="s">
        <v>1161</v>
      </c>
      <c r="K173" s="41" t="s">
        <v>967</v>
      </c>
      <c r="L173" s="41" t="s">
        <v>775</v>
      </c>
    </row>
    <row r="174" spans="5:12" x14ac:dyDescent="0.25">
      <c r="E174" s="41" t="s">
        <v>968</v>
      </c>
      <c r="F174" s="41" t="s">
        <v>968</v>
      </c>
      <c r="H174" s="41" t="str">
        <f t="shared" ca="1" si="3"/>
        <v>Pitcairn</v>
      </c>
      <c r="I174" s="41" t="s">
        <v>968</v>
      </c>
      <c r="J174" s="41" t="s">
        <v>1162</v>
      </c>
      <c r="K174" s="41" t="s">
        <v>968</v>
      </c>
      <c r="L174" s="41" t="s">
        <v>714</v>
      </c>
    </row>
    <row r="175" spans="5:12" x14ac:dyDescent="0.25">
      <c r="E175" s="41" t="s">
        <v>1298</v>
      </c>
      <c r="F175" s="41" t="s">
        <v>1298</v>
      </c>
      <c r="H175" s="41" t="str">
        <f t="shared" ca="1" si="3"/>
        <v>Poland</v>
      </c>
      <c r="I175" s="41" t="s">
        <v>1298</v>
      </c>
      <c r="J175" s="41" t="s">
        <v>1163</v>
      </c>
      <c r="K175" s="41" t="s">
        <v>969</v>
      </c>
      <c r="L175" s="41" t="s">
        <v>723</v>
      </c>
    </row>
    <row r="176" spans="5:12" x14ac:dyDescent="0.25">
      <c r="E176" s="41" t="s">
        <v>970</v>
      </c>
      <c r="F176" s="41" t="s">
        <v>970</v>
      </c>
      <c r="H176" s="41" t="str">
        <f t="shared" ca="1" si="3"/>
        <v>Portugal</v>
      </c>
      <c r="I176" s="41" t="s">
        <v>970</v>
      </c>
      <c r="J176" s="41" t="s">
        <v>970</v>
      </c>
      <c r="K176" s="41" t="s">
        <v>970</v>
      </c>
      <c r="L176" s="41" t="s">
        <v>724</v>
      </c>
    </row>
    <row r="177" spans="5:12" x14ac:dyDescent="0.25">
      <c r="E177" s="41" t="s">
        <v>971</v>
      </c>
      <c r="F177" s="41" t="s">
        <v>971</v>
      </c>
      <c r="H177" s="41" t="str">
        <f t="shared" ca="1" si="3"/>
        <v>Puerto Rico</v>
      </c>
      <c r="I177" s="41" t="s">
        <v>971</v>
      </c>
      <c r="J177" s="41" t="s">
        <v>1164</v>
      </c>
      <c r="K177" s="41" t="s">
        <v>971</v>
      </c>
      <c r="L177" s="41" t="s">
        <v>725</v>
      </c>
    </row>
    <row r="178" spans="5:12" x14ac:dyDescent="0.25">
      <c r="E178" s="41" t="s">
        <v>972</v>
      </c>
      <c r="F178" s="41" t="s">
        <v>972</v>
      </c>
      <c r="H178" s="41" t="str">
        <f t="shared" ca="1" si="3"/>
        <v>Qatar</v>
      </c>
      <c r="I178" s="41" t="s">
        <v>972</v>
      </c>
      <c r="J178" s="41" t="s">
        <v>972</v>
      </c>
      <c r="K178" s="41" t="s">
        <v>972</v>
      </c>
      <c r="L178" s="41" t="s">
        <v>648</v>
      </c>
    </row>
    <row r="179" spans="5:12" x14ac:dyDescent="0.25">
      <c r="E179" s="41" t="s">
        <v>1165</v>
      </c>
      <c r="F179" s="41" t="s">
        <v>1165</v>
      </c>
      <c r="H179" s="41" t="str">
        <f t="shared" ca="1" si="3"/>
        <v>Réunion</v>
      </c>
      <c r="I179" s="41" t="s">
        <v>1165</v>
      </c>
      <c r="J179" s="41" t="s">
        <v>1165</v>
      </c>
      <c r="K179" s="41" t="s">
        <v>973</v>
      </c>
      <c r="L179" s="41" t="s">
        <v>726</v>
      </c>
    </row>
    <row r="180" spans="5:12" x14ac:dyDescent="0.25">
      <c r="E180" s="41" t="s">
        <v>1301</v>
      </c>
      <c r="F180" s="41" t="s">
        <v>1301</v>
      </c>
      <c r="H180" s="41" t="str">
        <f t="shared" ca="1" si="3"/>
        <v>Romania</v>
      </c>
      <c r="I180" s="41" t="s">
        <v>1301</v>
      </c>
      <c r="J180" s="41" t="s">
        <v>1166</v>
      </c>
      <c r="K180" s="41" t="s">
        <v>974</v>
      </c>
      <c r="L180" s="41" t="s">
        <v>729</v>
      </c>
    </row>
    <row r="181" spans="5:12" x14ac:dyDescent="0.25">
      <c r="E181" s="41" t="s">
        <v>1302</v>
      </c>
      <c r="F181" s="41" t="s">
        <v>1302</v>
      </c>
      <c r="H181" s="41" t="str">
        <f t="shared" ca="1" si="3"/>
        <v>Russian Federation</v>
      </c>
      <c r="I181" s="41" t="s">
        <v>1302</v>
      </c>
      <c r="J181" s="41" t="s">
        <v>1167</v>
      </c>
      <c r="K181" s="41" t="s">
        <v>975</v>
      </c>
      <c r="L181" s="41" t="s">
        <v>727</v>
      </c>
    </row>
    <row r="182" spans="5:12" x14ac:dyDescent="0.25">
      <c r="E182" s="41" t="s">
        <v>976</v>
      </c>
      <c r="F182" s="41" t="s">
        <v>976</v>
      </c>
      <c r="H182" s="41" t="str">
        <f t="shared" ca="1" si="3"/>
        <v>Rwanda</v>
      </c>
      <c r="I182" s="41" t="s">
        <v>976</v>
      </c>
      <c r="J182" s="41" t="s">
        <v>976</v>
      </c>
      <c r="K182" s="41" t="s">
        <v>976</v>
      </c>
      <c r="L182" s="41" t="s">
        <v>728</v>
      </c>
    </row>
    <row r="183" spans="5:12" x14ac:dyDescent="0.25">
      <c r="E183" s="41" t="s">
        <v>1306</v>
      </c>
      <c r="F183" s="41" t="s">
        <v>1306</v>
      </c>
      <c r="H183" s="41" t="str">
        <f t="shared" ca="1" si="3"/>
        <v>Saint Helena</v>
      </c>
      <c r="I183" s="41" t="s">
        <v>1306</v>
      </c>
      <c r="J183" s="41" t="s">
        <v>1168</v>
      </c>
      <c r="K183" s="41" t="s">
        <v>977</v>
      </c>
      <c r="L183" s="41" t="s">
        <v>715</v>
      </c>
    </row>
    <row r="184" spans="5:12" x14ac:dyDescent="0.25">
      <c r="E184" s="41" t="s">
        <v>1274</v>
      </c>
      <c r="F184" s="41" t="s">
        <v>1274</v>
      </c>
      <c r="H184" s="41" t="str">
        <f t="shared" ca="1" si="3"/>
        <v>Saint Kitts and Nevis</v>
      </c>
      <c r="I184" s="41" t="s">
        <v>1274</v>
      </c>
      <c r="J184" s="41" t="s">
        <v>1169</v>
      </c>
      <c r="K184" s="41" t="s">
        <v>978</v>
      </c>
      <c r="L184" s="41" t="s">
        <v>741</v>
      </c>
    </row>
    <row r="185" spans="5:12" x14ac:dyDescent="0.25">
      <c r="E185" s="41" t="s">
        <v>1279</v>
      </c>
      <c r="F185" s="41" t="s">
        <v>1279</v>
      </c>
      <c r="H185" s="41" t="str">
        <f t="shared" ca="1" si="3"/>
        <v>Saint Lucia</v>
      </c>
      <c r="I185" s="41" t="s">
        <v>1279</v>
      </c>
      <c r="J185" s="41" t="s">
        <v>1170</v>
      </c>
      <c r="K185" s="41" t="s">
        <v>979</v>
      </c>
      <c r="L185" s="41" t="s">
        <v>742</v>
      </c>
    </row>
    <row r="186" spans="5:12" x14ac:dyDescent="0.25">
      <c r="E186" s="41" t="s">
        <v>1310</v>
      </c>
      <c r="F186" s="41" t="s">
        <v>1310</v>
      </c>
      <c r="H186" s="41" t="str">
        <f t="shared" ca="1" si="3"/>
        <v>Saint Pierre and Miquelon</v>
      </c>
      <c r="I186" s="41" t="s">
        <v>1310</v>
      </c>
      <c r="J186" s="41" t="s">
        <v>1171</v>
      </c>
      <c r="K186" s="41" t="s">
        <v>980</v>
      </c>
      <c r="L186" s="41" t="s">
        <v>739</v>
      </c>
    </row>
    <row r="187" spans="5:12" x14ac:dyDescent="0.25">
      <c r="E187" s="41" t="s">
        <v>1332</v>
      </c>
      <c r="F187" s="41" t="s">
        <v>1332</v>
      </c>
      <c r="H187" s="41" t="str">
        <f t="shared" ca="1" si="3"/>
        <v>Saint Vincent and Grenadines</v>
      </c>
      <c r="I187" s="41" t="s">
        <v>1332</v>
      </c>
      <c r="J187" s="41" t="s">
        <v>1333</v>
      </c>
      <c r="K187" s="41" t="s">
        <v>981</v>
      </c>
      <c r="L187" s="41" t="s">
        <v>740</v>
      </c>
    </row>
    <row r="188" spans="5:12" x14ac:dyDescent="0.25">
      <c r="E188" s="41" t="s">
        <v>982</v>
      </c>
      <c r="F188" s="41" t="s">
        <v>982</v>
      </c>
      <c r="H188" s="41" t="str">
        <f t="shared" ca="1" si="3"/>
        <v>Samoa</v>
      </c>
      <c r="I188" s="41" t="s">
        <v>982</v>
      </c>
      <c r="J188" s="41" t="s">
        <v>982</v>
      </c>
      <c r="K188" s="41" t="s">
        <v>982</v>
      </c>
      <c r="L188" s="41" t="s">
        <v>731</v>
      </c>
    </row>
    <row r="189" spans="5:12" x14ac:dyDescent="0.25">
      <c r="E189" s="41" t="s">
        <v>983</v>
      </c>
      <c r="F189" s="41" t="s">
        <v>983</v>
      </c>
      <c r="H189" s="41" t="str">
        <f t="shared" ca="1" si="3"/>
        <v>San Marino</v>
      </c>
      <c r="I189" s="41" t="s">
        <v>983</v>
      </c>
      <c r="J189" s="41" t="s">
        <v>1172</v>
      </c>
      <c r="K189" s="41" t="s">
        <v>983</v>
      </c>
      <c r="L189" s="41" t="s">
        <v>732</v>
      </c>
    </row>
    <row r="190" spans="5:12" x14ac:dyDescent="0.25">
      <c r="E190" s="41" t="s">
        <v>1312</v>
      </c>
      <c r="F190" s="41" t="s">
        <v>1312</v>
      </c>
      <c r="H190" s="41" t="str">
        <f t="shared" ca="1" si="3"/>
        <v>Sao Tome and Principe</v>
      </c>
      <c r="I190" s="41" t="s">
        <v>1312</v>
      </c>
      <c r="J190" s="41" t="s">
        <v>1173</v>
      </c>
      <c r="K190" s="41" t="s">
        <v>984</v>
      </c>
      <c r="L190" s="41" t="s">
        <v>733</v>
      </c>
    </row>
    <row r="191" spans="5:12" x14ac:dyDescent="0.25">
      <c r="E191" s="41" t="s">
        <v>1303</v>
      </c>
      <c r="F191" s="41" t="s">
        <v>1303</v>
      </c>
      <c r="H191" s="41" t="str">
        <f t="shared" ca="1" si="3"/>
        <v>Saudi Arabia</v>
      </c>
      <c r="I191" s="41" t="s">
        <v>1303</v>
      </c>
      <c r="J191" s="41" t="s">
        <v>1174</v>
      </c>
      <c r="K191" s="41" t="s">
        <v>985</v>
      </c>
      <c r="L191" s="41" t="s">
        <v>734</v>
      </c>
    </row>
    <row r="192" spans="5:12" x14ac:dyDescent="0.25">
      <c r="E192" s="41" t="s">
        <v>986</v>
      </c>
      <c r="F192" s="41" t="s">
        <v>986</v>
      </c>
      <c r="H192" s="41" t="str">
        <f t="shared" ca="1" si="3"/>
        <v>Senegal</v>
      </c>
      <c r="I192" s="41" t="s">
        <v>986</v>
      </c>
      <c r="J192" s="41" t="s">
        <v>1175</v>
      </c>
      <c r="K192" s="41" t="s">
        <v>986</v>
      </c>
      <c r="L192" s="41" t="s">
        <v>738</v>
      </c>
    </row>
    <row r="193" spans="5:12" x14ac:dyDescent="0.25">
      <c r="E193" s="41" t="s">
        <v>987</v>
      </c>
      <c r="F193" s="41" t="s">
        <v>987</v>
      </c>
      <c r="H193" s="41" t="str">
        <f t="shared" ca="1" si="3"/>
        <v>Serbia</v>
      </c>
      <c r="I193" s="41" t="s">
        <v>987</v>
      </c>
      <c r="J193" s="41" t="s">
        <v>1176</v>
      </c>
      <c r="K193" s="41" t="s">
        <v>987</v>
      </c>
      <c r="L193" s="41" t="s">
        <v>743</v>
      </c>
    </row>
    <row r="194" spans="5:12" x14ac:dyDescent="0.25">
      <c r="E194" s="41" t="s">
        <v>988</v>
      </c>
      <c r="F194" s="41" t="s">
        <v>988</v>
      </c>
      <c r="H194" s="41" t="str">
        <f t="shared" ca="1" si="3"/>
        <v>Seychelles</v>
      </c>
      <c r="I194" s="41" t="s">
        <v>988</v>
      </c>
      <c r="J194" s="41" t="s">
        <v>988</v>
      </c>
      <c r="K194" s="41" t="s">
        <v>988</v>
      </c>
      <c r="L194" s="41" t="s">
        <v>737</v>
      </c>
    </row>
    <row r="195" spans="5:12" x14ac:dyDescent="0.25">
      <c r="E195" s="41" t="s">
        <v>1177</v>
      </c>
      <c r="F195" s="41" t="s">
        <v>1177</v>
      </c>
      <c r="H195" s="41" t="str">
        <f t="shared" ref="H195:H243" ca="1" si="4">OFFSET($I195,0,LangOffset,1,1)</f>
        <v>Sierra Leone</v>
      </c>
      <c r="I195" s="41" t="s">
        <v>1177</v>
      </c>
      <c r="J195" s="41" t="s">
        <v>1177</v>
      </c>
      <c r="K195" s="41" t="s">
        <v>989</v>
      </c>
      <c r="L195" s="41" t="s">
        <v>754</v>
      </c>
    </row>
    <row r="196" spans="5:12" x14ac:dyDescent="0.25">
      <c r="E196" s="41" t="s">
        <v>1305</v>
      </c>
      <c r="F196" s="41" t="s">
        <v>1305</v>
      </c>
      <c r="H196" s="41" t="str">
        <f t="shared" ca="1" si="4"/>
        <v>Singapore</v>
      </c>
      <c r="I196" s="41" t="s">
        <v>1305</v>
      </c>
      <c r="J196" s="41" t="s">
        <v>1178</v>
      </c>
      <c r="K196" s="41" t="s">
        <v>990</v>
      </c>
      <c r="L196" s="41" t="s">
        <v>744</v>
      </c>
    </row>
    <row r="197" spans="5:12" x14ac:dyDescent="0.25">
      <c r="E197" s="41" t="s">
        <v>1316</v>
      </c>
      <c r="F197" s="41" t="s">
        <v>1316</v>
      </c>
      <c r="H197" s="41" t="str">
        <f t="shared" ca="1" si="4"/>
        <v>Sint Maarten (Dutch part)</v>
      </c>
      <c r="I197" s="41" t="s">
        <v>1316</v>
      </c>
      <c r="J197" s="41" t="s">
        <v>1179</v>
      </c>
      <c r="K197" s="41" t="s">
        <v>991</v>
      </c>
      <c r="L197" s="41" t="s">
        <v>745</v>
      </c>
    </row>
    <row r="198" spans="5:12" x14ac:dyDescent="0.25">
      <c r="E198" s="41" t="s">
        <v>1313</v>
      </c>
      <c r="F198" s="41" t="s">
        <v>1313</v>
      </c>
      <c r="H198" s="41" t="str">
        <f t="shared" ca="1" si="4"/>
        <v>Slovakia</v>
      </c>
      <c r="I198" s="41" t="s">
        <v>1313</v>
      </c>
      <c r="J198" s="41" t="s">
        <v>1180</v>
      </c>
      <c r="K198" s="41" t="s">
        <v>992</v>
      </c>
      <c r="L198" s="41" t="s">
        <v>747</v>
      </c>
    </row>
    <row r="199" spans="5:12" x14ac:dyDescent="0.25">
      <c r="E199" s="41" t="s">
        <v>1314</v>
      </c>
      <c r="F199" s="41" t="s">
        <v>1314</v>
      </c>
      <c r="H199" s="41" t="str">
        <f t="shared" ca="1" si="4"/>
        <v>Slovenia</v>
      </c>
      <c r="I199" s="41" t="s">
        <v>1314</v>
      </c>
      <c r="J199" s="41" t="s">
        <v>1181</v>
      </c>
      <c r="K199" s="41" t="s">
        <v>993</v>
      </c>
      <c r="L199" s="41" t="s">
        <v>748</v>
      </c>
    </row>
    <row r="200" spans="5:12" x14ac:dyDescent="0.25">
      <c r="E200" s="41" t="s">
        <v>1309</v>
      </c>
      <c r="F200" s="41" t="s">
        <v>1309</v>
      </c>
      <c r="H200" s="41" t="str">
        <f t="shared" ca="1" si="4"/>
        <v>Solomon Islands</v>
      </c>
      <c r="I200" s="41" t="s">
        <v>1309</v>
      </c>
      <c r="J200" s="41" t="s">
        <v>1182</v>
      </c>
      <c r="K200" s="41" t="s">
        <v>994</v>
      </c>
      <c r="L200" s="41" t="s">
        <v>750</v>
      </c>
    </row>
    <row r="201" spans="5:12" x14ac:dyDescent="0.25">
      <c r="E201" s="41" t="s">
        <v>995</v>
      </c>
      <c r="F201" s="41" t="s">
        <v>995</v>
      </c>
      <c r="H201" s="41" t="str">
        <f t="shared" ca="1" si="4"/>
        <v>Somalia</v>
      </c>
      <c r="I201" s="41" t="s">
        <v>995</v>
      </c>
      <c r="J201" s="41" t="s">
        <v>1183</v>
      </c>
      <c r="K201" s="41" t="s">
        <v>995</v>
      </c>
      <c r="L201" s="41" t="s">
        <v>751</v>
      </c>
    </row>
    <row r="202" spans="5:12" x14ac:dyDescent="0.25">
      <c r="E202" s="41" t="s">
        <v>1337</v>
      </c>
      <c r="F202" s="41" t="s">
        <v>1337</v>
      </c>
      <c r="H202" s="41" t="str">
        <f t="shared" ca="1" si="4"/>
        <v>South Africa</v>
      </c>
      <c r="I202" s="41" t="s">
        <v>1337</v>
      </c>
      <c r="J202" s="41" t="s">
        <v>1184</v>
      </c>
      <c r="K202" s="41" t="s">
        <v>996</v>
      </c>
      <c r="L202" s="41" t="s">
        <v>795</v>
      </c>
    </row>
    <row r="203" spans="5:12" x14ac:dyDescent="0.25">
      <c r="E203" s="41" t="s">
        <v>1311</v>
      </c>
      <c r="F203" s="41" t="s">
        <v>1311</v>
      </c>
      <c r="H203" s="41" t="str">
        <f t="shared" ca="1" si="4"/>
        <v>South Sudan</v>
      </c>
      <c r="I203" s="41" t="s">
        <v>1311</v>
      </c>
      <c r="J203" s="41" t="s">
        <v>1185</v>
      </c>
      <c r="K203" s="41" t="s">
        <v>997</v>
      </c>
      <c r="L203" s="41" t="s">
        <v>796</v>
      </c>
    </row>
    <row r="204" spans="5:12" x14ac:dyDescent="0.25">
      <c r="E204" s="41" t="s">
        <v>1248</v>
      </c>
      <c r="F204" s="41" t="s">
        <v>1248</v>
      </c>
      <c r="H204" s="41" t="str">
        <f t="shared" ca="1" si="4"/>
        <v>Spain</v>
      </c>
      <c r="I204" s="41" t="s">
        <v>1248</v>
      </c>
      <c r="J204" s="41" t="s">
        <v>1186</v>
      </c>
      <c r="K204" s="41" t="s">
        <v>998</v>
      </c>
      <c r="L204" s="41" t="s">
        <v>641</v>
      </c>
    </row>
    <row r="205" spans="5:12" x14ac:dyDescent="0.25">
      <c r="E205" s="41" t="s">
        <v>999</v>
      </c>
      <c r="F205" s="41" t="s">
        <v>999</v>
      </c>
      <c r="H205" s="41" t="str">
        <f t="shared" ca="1" si="4"/>
        <v>Sri Lanka</v>
      </c>
      <c r="I205" s="41" t="s">
        <v>999</v>
      </c>
      <c r="J205" s="41" t="s">
        <v>999</v>
      </c>
      <c r="K205" s="41" t="s">
        <v>999</v>
      </c>
      <c r="L205" s="41" t="s">
        <v>789</v>
      </c>
    </row>
    <row r="206" spans="5:12" x14ac:dyDescent="0.25">
      <c r="E206" s="41" t="s">
        <v>1304</v>
      </c>
      <c r="F206" s="41" t="s">
        <v>1304</v>
      </c>
      <c r="H206" s="41" t="str">
        <f t="shared" ca="1" si="4"/>
        <v>Sudan</v>
      </c>
      <c r="I206" s="41" t="s">
        <v>1304</v>
      </c>
      <c r="J206" s="41" t="s">
        <v>1187</v>
      </c>
      <c r="K206" s="41" t="s">
        <v>1000</v>
      </c>
      <c r="L206" s="41" t="s">
        <v>752</v>
      </c>
    </row>
    <row r="207" spans="5:12" x14ac:dyDescent="0.25">
      <c r="E207" s="41" t="s">
        <v>1001</v>
      </c>
      <c r="F207" s="41" t="s">
        <v>1001</v>
      </c>
      <c r="H207" s="41" t="str">
        <f t="shared" ca="1" si="4"/>
        <v>Suriname</v>
      </c>
      <c r="I207" s="41" t="s">
        <v>1001</v>
      </c>
      <c r="J207" s="41" t="s">
        <v>1001</v>
      </c>
      <c r="K207" s="41" t="s">
        <v>1001</v>
      </c>
      <c r="L207" s="41" t="s">
        <v>753</v>
      </c>
    </row>
    <row r="208" spans="5:12" x14ac:dyDescent="0.25">
      <c r="E208" s="41" t="s">
        <v>1307</v>
      </c>
      <c r="F208" s="41" t="s">
        <v>1307</v>
      </c>
      <c r="H208" s="41" t="str">
        <f t="shared" ca="1" si="4"/>
        <v>Svalbard and Jan Mayen Islands</v>
      </c>
      <c r="I208" s="41" t="s">
        <v>1307</v>
      </c>
      <c r="J208" s="41" t="s">
        <v>1308</v>
      </c>
      <c r="K208" s="41" t="s">
        <v>1002</v>
      </c>
      <c r="L208" s="41" t="s">
        <v>788</v>
      </c>
    </row>
    <row r="209" spans="5:12" x14ac:dyDescent="0.25">
      <c r="E209" s="41" t="s">
        <v>1188</v>
      </c>
      <c r="F209" s="41" t="s">
        <v>1188</v>
      </c>
      <c r="H209" s="41" t="str">
        <f t="shared" ca="1" si="4"/>
        <v>Swaziland</v>
      </c>
      <c r="I209" s="41" t="s">
        <v>1188</v>
      </c>
      <c r="J209" s="41" t="s">
        <v>1188</v>
      </c>
      <c r="K209" s="41" t="s">
        <v>1003</v>
      </c>
      <c r="L209" s="41" t="s">
        <v>735</v>
      </c>
    </row>
    <row r="210" spans="5:12" x14ac:dyDescent="0.25">
      <c r="E210" s="41" t="s">
        <v>1315</v>
      </c>
      <c r="F210" s="41" t="s">
        <v>1315</v>
      </c>
      <c r="H210" s="41" t="str">
        <f t="shared" ca="1" si="4"/>
        <v>Sweden</v>
      </c>
      <c r="I210" s="41" t="s">
        <v>1315</v>
      </c>
      <c r="J210" s="41" t="s">
        <v>1189</v>
      </c>
      <c r="K210" s="41" t="s">
        <v>1004</v>
      </c>
      <c r="L210" s="41" t="s">
        <v>787</v>
      </c>
    </row>
    <row r="211" spans="5:12" x14ac:dyDescent="0.25">
      <c r="E211" s="41" t="s">
        <v>1231</v>
      </c>
      <c r="F211" s="41" t="s">
        <v>1231</v>
      </c>
      <c r="H211" s="41" t="str">
        <f t="shared" ca="1" si="4"/>
        <v>Switzerland</v>
      </c>
      <c r="I211" s="41" t="s">
        <v>1231</v>
      </c>
      <c r="J211" s="41" t="s">
        <v>1190</v>
      </c>
      <c r="K211" s="41" t="s">
        <v>1005</v>
      </c>
      <c r="L211" s="41" t="s">
        <v>786</v>
      </c>
    </row>
    <row r="212" spans="5:12" x14ac:dyDescent="0.25">
      <c r="E212" s="41" t="s">
        <v>1317</v>
      </c>
      <c r="F212" s="41" t="s">
        <v>1317</v>
      </c>
      <c r="H212" s="41" t="str">
        <f t="shared" ca="1" si="4"/>
        <v>Syrian Arab Republic</v>
      </c>
      <c r="I212" s="41" t="s">
        <v>1317</v>
      </c>
      <c r="J212" s="41" t="s">
        <v>1191</v>
      </c>
      <c r="K212" s="41" t="s">
        <v>1006</v>
      </c>
      <c r="L212" s="41" t="s">
        <v>746</v>
      </c>
    </row>
    <row r="213" spans="5:12" x14ac:dyDescent="0.25">
      <c r="E213" s="41" t="s">
        <v>1325</v>
      </c>
      <c r="F213" s="41" t="s">
        <v>1325</v>
      </c>
      <c r="H213" s="41" t="str">
        <f t="shared" ca="1" si="4"/>
        <v>Taiwan</v>
      </c>
      <c r="I213" s="41" t="s">
        <v>1325</v>
      </c>
      <c r="J213" s="41" t="s">
        <v>1192</v>
      </c>
      <c r="K213" s="41" t="s">
        <v>1007</v>
      </c>
      <c r="L213" s="41" t="s">
        <v>756</v>
      </c>
    </row>
    <row r="214" spans="5:12" x14ac:dyDescent="0.25">
      <c r="E214" s="41" t="s">
        <v>1320</v>
      </c>
      <c r="F214" s="41" t="s">
        <v>1320</v>
      </c>
      <c r="H214" s="41" t="str">
        <f t="shared" ca="1" si="4"/>
        <v>Tajikistan</v>
      </c>
      <c r="I214" s="41" t="s">
        <v>1320</v>
      </c>
      <c r="J214" s="41" t="s">
        <v>1193</v>
      </c>
      <c r="K214" s="41" t="s">
        <v>1008</v>
      </c>
      <c r="L214" s="41" t="s">
        <v>755</v>
      </c>
    </row>
    <row r="215" spans="5:12" x14ac:dyDescent="0.25">
      <c r="E215" s="41" t="s">
        <v>1326</v>
      </c>
      <c r="F215" s="41" t="s">
        <v>1326</v>
      </c>
      <c r="H215" s="41" t="str">
        <f t="shared" ca="1" si="4"/>
        <v>Tanzania (United Republic)</v>
      </c>
      <c r="I215" s="41" t="s">
        <v>1326</v>
      </c>
      <c r="J215" s="41" t="s">
        <v>1327</v>
      </c>
      <c r="K215" s="41" t="s">
        <v>1009</v>
      </c>
      <c r="L215" s="41" t="s">
        <v>758</v>
      </c>
    </row>
    <row r="216" spans="5:12" x14ac:dyDescent="0.25">
      <c r="E216" s="41" t="s">
        <v>1319</v>
      </c>
      <c r="F216" s="41" t="s">
        <v>1319</v>
      </c>
      <c r="H216" s="41" t="str">
        <f t="shared" ca="1" si="4"/>
        <v>Thailand</v>
      </c>
      <c r="I216" s="41" t="s">
        <v>1319</v>
      </c>
      <c r="J216" s="41" t="s">
        <v>1194</v>
      </c>
      <c r="K216" s="41" t="s">
        <v>1010</v>
      </c>
      <c r="L216" s="41" t="s">
        <v>757</v>
      </c>
    </row>
    <row r="217" spans="5:12" x14ac:dyDescent="0.25">
      <c r="E217" s="41" t="s">
        <v>1011</v>
      </c>
      <c r="F217" s="41" t="s">
        <v>1011</v>
      </c>
      <c r="H217" s="41" t="str">
        <f t="shared" ca="1" si="4"/>
        <v>Timor-Leste</v>
      </c>
      <c r="I217" s="41" t="s">
        <v>1011</v>
      </c>
      <c r="J217" s="41" t="s">
        <v>1195</v>
      </c>
      <c r="K217" s="41" t="s">
        <v>1011</v>
      </c>
      <c r="L217" s="41" t="s">
        <v>600</v>
      </c>
    </row>
    <row r="218" spans="5:12" x14ac:dyDescent="0.25">
      <c r="E218" s="41" t="s">
        <v>1012</v>
      </c>
      <c r="F218" s="41" t="s">
        <v>1012</v>
      </c>
      <c r="H218" s="41" t="str">
        <f t="shared" ca="1" si="4"/>
        <v>Togo</v>
      </c>
      <c r="I218" s="41" t="s">
        <v>1012</v>
      </c>
      <c r="J218" s="41" t="s">
        <v>1012</v>
      </c>
      <c r="K218" s="41" t="s">
        <v>1012</v>
      </c>
      <c r="L218" s="41" t="s">
        <v>760</v>
      </c>
    </row>
    <row r="219" spans="5:12" x14ac:dyDescent="0.25">
      <c r="E219" s="41" t="s">
        <v>1013</v>
      </c>
      <c r="F219" s="41" t="s">
        <v>1013</v>
      </c>
      <c r="H219" s="41" t="str">
        <f t="shared" ca="1" si="4"/>
        <v>Tokelau</v>
      </c>
      <c r="I219" s="41" t="s">
        <v>1013</v>
      </c>
      <c r="J219" s="41" t="s">
        <v>1013</v>
      </c>
      <c r="K219" s="41" t="s">
        <v>1013</v>
      </c>
      <c r="L219" s="41" t="s">
        <v>761</v>
      </c>
    </row>
    <row r="220" spans="5:12" x14ac:dyDescent="0.25">
      <c r="E220" s="41" t="s">
        <v>1014</v>
      </c>
      <c r="F220" s="41" t="s">
        <v>1014</v>
      </c>
      <c r="H220" s="41" t="str">
        <f t="shared" ca="1" si="4"/>
        <v>Tonga</v>
      </c>
      <c r="I220" s="41" t="s">
        <v>1014</v>
      </c>
      <c r="J220" s="41" t="s">
        <v>1014</v>
      </c>
      <c r="K220" s="41" t="s">
        <v>1014</v>
      </c>
      <c r="L220" s="41" t="s">
        <v>762</v>
      </c>
    </row>
    <row r="221" spans="5:12" x14ac:dyDescent="0.25">
      <c r="E221" s="41" t="s">
        <v>1322</v>
      </c>
      <c r="F221" s="41" t="s">
        <v>1322</v>
      </c>
      <c r="H221" s="41" t="str">
        <f t="shared" ca="1" si="4"/>
        <v>Trinidad and Tobago</v>
      </c>
      <c r="I221" s="41" t="s">
        <v>1322</v>
      </c>
      <c r="J221" s="41" t="s">
        <v>1196</v>
      </c>
      <c r="K221" s="41" t="s">
        <v>1015</v>
      </c>
      <c r="L221" s="41" t="s">
        <v>763</v>
      </c>
    </row>
    <row r="222" spans="5:12" x14ac:dyDescent="0.25">
      <c r="E222" s="41" t="s">
        <v>1323</v>
      </c>
      <c r="F222" s="41" t="s">
        <v>1323</v>
      </c>
      <c r="H222" s="41" t="str">
        <f t="shared" ca="1" si="4"/>
        <v>Tunisia</v>
      </c>
      <c r="I222" s="41" t="s">
        <v>1323</v>
      </c>
      <c r="J222" s="41" t="s">
        <v>1197</v>
      </c>
      <c r="K222" s="41" t="s">
        <v>1016</v>
      </c>
      <c r="L222" s="41" t="s">
        <v>765</v>
      </c>
    </row>
    <row r="223" spans="5:12" x14ac:dyDescent="0.25">
      <c r="E223" s="41" t="s">
        <v>1324</v>
      </c>
      <c r="F223" s="41" t="s">
        <v>1324</v>
      </c>
      <c r="H223" s="41" t="str">
        <f t="shared" ca="1" si="4"/>
        <v>Turkey</v>
      </c>
      <c r="I223" s="41" t="s">
        <v>1324</v>
      </c>
      <c r="J223" s="41" t="s">
        <v>1198</v>
      </c>
      <c r="K223" s="41" t="s">
        <v>1017</v>
      </c>
      <c r="L223" s="41" t="s">
        <v>767</v>
      </c>
    </row>
    <row r="224" spans="5:12" x14ac:dyDescent="0.25">
      <c r="E224" s="41" t="s">
        <v>1321</v>
      </c>
      <c r="F224" s="41" t="s">
        <v>1321</v>
      </c>
      <c r="H224" s="41" t="str">
        <f t="shared" ca="1" si="4"/>
        <v>Turkmenistan</v>
      </c>
      <c r="I224" s="41" t="s">
        <v>1321</v>
      </c>
      <c r="J224" s="41" t="s">
        <v>1199</v>
      </c>
      <c r="K224" s="41" t="s">
        <v>1018</v>
      </c>
      <c r="L224" s="41" t="s">
        <v>766</v>
      </c>
    </row>
    <row r="225" spans="5:12" x14ac:dyDescent="0.25">
      <c r="E225" s="41" t="s">
        <v>1318</v>
      </c>
      <c r="F225" s="41" t="s">
        <v>1318</v>
      </c>
      <c r="H225" s="41" t="str">
        <f t="shared" ca="1" si="4"/>
        <v>Turks and Caicos Islands</v>
      </c>
      <c r="I225" s="41" t="s">
        <v>1318</v>
      </c>
      <c r="J225" s="41" t="s">
        <v>1200</v>
      </c>
      <c r="K225" s="41" t="s">
        <v>1019</v>
      </c>
      <c r="L225" s="41" t="s">
        <v>759</v>
      </c>
    </row>
    <row r="226" spans="5:12" x14ac:dyDescent="0.25">
      <c r="E226" s="41" t="s">
        <v>1020</v>
      </c>
      <c r="F226" s="41" t="s">
        <v>1020</v>
      </c>
      <c r="H226" s="41" t="str">
        <f t="shared" ca="1" si="4"/>
        <v>Tuvalu</v>
      </c>
      <c r="I226" s="41" t="s">
        <v>1020</v>
      </c>
      <c r="J226" s="41" t="s">
        <v>1020</v>
      </c>
      <c r="K226" s="41" t="s">
        <v>1020</v>
      </c>
      <c r="L226" s="41" t="s">
        <v>764</v>
      </c>
    </row>
    <row r="227" spans="5:12" x14ac:dyDescent="0.25">
      <c r="E227" s="41" t="s">
        <v>1021</v>
      </c>
      <c r="F227" s="41" t="s">
        <v>1021</v>
      </c>
      <c r="H227" s="41" t="str">
        <f t="shared" ca="1" si="4"/>
        <v>Uganda</v>
      </c>
      <c r="I227" s="41" t="s">
        <v>1021</v>
      </c>
      <c r="J227" s="41" t="s">
        <v>1201</v>
      </c>
      <c r="K227" s="41" t="s">
        <v>1021</v>
      </c>
      <c r="L227" s="41" t="s">
        <v>768</v>
      </c>
    </row>
    <row r="228" spans="5:12" x14ac:dyDescent="0.25">
      <c r="E228" s="41" t="s">
        <v>1202</v>
      </c>
      <c r="F228" s="41" t="s">
        <v>1202</v>
      </c>
      <c r="H228" s="41" t="str">
        <f t="shared" ca="1" si="4"/>
        <v>Ukraine</v>
      </c>
      <c r="I228" s="41" t="s">
        <v>1202</v>
      </c>
      <c r="J228" s="41" t="s">
        <v>1202</v>
      </c>
      <c r="K228" s="41" t="s">
        <v>1022</v>
      </c>
      <c r="L228" s="41" t="s">
        <v>770</v>
      </c>
    </row>
    <row r="229" spans="5:12" x14ac:dyDescent="0.25">
      <c r="E229" s="41" t="s">
        <v>1214</v>
      </c>
      <c r="F229" s="41" t="s">
        <v>1214</v>
      </c>
      <c r="H229" s="41" t="str">
        <f t="shared" ca="1" si="4"/>
        <v>United Arab Emirates</v>
      </c>
      <c r="I229" s="41" t="s">
        <v>1214</v>
      </c>
      <c r="J229" s="41" t="s">
        <v>1203</v>
      </c>
      <c r="K229" s="41" t="s">
        <v>1023</v>
      </c>
      <c r="L229" s="41" t="s">
        <v>708</v>
      </c>
    </row>
    <row r="230" spans="5:12" x14ac:dyDescent="0.25">
      <c r="E230" s="41" t="s">
        <v>1254</v>
      </c>
      <c r="F230" s="41" t="s">
        <v>1254</v>
      </c>
      <c r="H230" s="41" t="str">
        <f t="shared" ca="1" si="4"/>
        <v>United Kingdom</v>
      </c>
      <c r="I230" s="41" t="s">
        <v>1254</v>
      </c>
      <c r="J230" s="41" t="s">
        <v>1204</v>
      </c>
      <c r="K230" s="41" t="s">
        <v>1024</v>
      </c>
      <c r="L230" s="41" t="s">
        <v>596</v>
      </c>
    </row>
    <row r="231" spans="5:12" x14ac:dyDescent="0.25">
      <c r="E231" s="41" t="s">
        <v>1328</v>
      </c>
      <c r="F231" s="41" t="s">
        <v>1328</v>
      </c>
      <c r="H231" s="41" t="str">
        <f t="shared" ca="1" si="4"/>
        <v>United States</v>
      </c>
      <c r="I231" s="41" t="s">
        <v>1328</v>
      </c>
      <c r="J231" s="41" t="s">
        <v>1205</v>
      </c>
      <c r="K231" s="41" t="s">
        <v>1025</v>
      </c>
      <c r="L231" s="41" t="s">
        <v>749</v>
      </c>
    </row>
    <row r="232" spans="5:12" x14ac:dyDescent="0.25">
      <c r="E232" s="41" t="s">
        <v>1335</v>
      </c>
      <c r="F232" s="41" t="s">
        <v>1335</v>
      </c>
      <c r="H232" s="41" t="str">
        <f t="shared" ca="1" si="4"/>
        <v>United States Virgin Islands</v>
      </c>
      <c r="I232" s="41" t="s">
        <v>1335</v>
      </c>
      <c r="J232" s="41" t="s">
        <v>1206</v>
      </c>
      <c r="K232" s="41" t="s">
        <v>1026</v>
      </c>
      <c r="L232" s="41" t="s">
        <v>599</v>
      </c>
    </row>
    <row r="233" spans="5:12" x14ac:dyDescent="0.25">
      <c r="E233" s="41" t="s">
        <v>1027</v>
      </c>
      <c r="F233" s="41" t="s">
        <v>1027</v>
      </c>
      <c r="H233" s="41" t="str">
        <f t="shared" ca="1" si="4"/>
        <v>Uruguay</v>
      </c>
      <c r="I233" s="41" t="s">
        <v>1027</v>
      </c>
      <c r="J233" s="41" t="s">
        <v>1027</v>
      </c>
      <c r="K233" s="41" t="s">
        <v>1027</v>
      </c>
      <c r="L233" s="41" t="s">
        <v>772</v>
      </c>
    </row>
    <row r="234" spans="5:12" x14ac:dyDescent="0.25">
      <c r="E234" s="41" t="s">
        <v>1329</v>
      </c>
      <c r="F234" s="41" t="s">
        <v>1329</v>
      </c>
      <c r="H234" s="41" t="str">
        <f t="shared" ca="1" si="4"/>
        <v>Uzbekistan</v>
      </c>
      <c r="I234" s="41" t="s">
        <v>1329</v>
      </c>
      <c r="J234" s="41" t="s">
        <v>1207</v>
      </c>
      <c r="K234" s="41" t="s">
        <v>1028</v>
      </c>
      <c r="L234" s="41" t="s">
        <v>769</v>
      </c>
    </row>
    <row r="235" spans="5:12" x14ac:dyDescent="0.25">
      <c r="E235" s="41" t="s">
        <v>1029</v>
      </c>
      <c r="F235" s="41" t="s">
        <v>1029</v>
      </c>
      <c r="H235" s="41" t="str">
        <f t="shared" ca="1" si="4"/>
        <v>Vanuatu</v>
      </c>
      <c r="I235" s="41" t="s">
        <v>1029</v>
      </c>
      <c r="J235" s="41" t="s">
        <v>1029</v>
      </c>
      <c r="K235" s="41" t="s">
        <v>1029</v>
      </c>
      <c r="L235" s="41" t="s">
        <v>594</v>
      </c>
    </row>
    <row r="236" spans="5:12" x14ac:dyDescent="0.25">
      <c r="E236" s="41" t="s">
        <v>1030</v>
      </c>
      <c r="F236" s="41" t="s">
        <v>1030</v>
      </c>
      <c r="H236" s="41" t="str">
        <f t="shared" ca="1" si="4"/>
        <v>Venezuela</v>
      </c>
      <c r="I236" s="41" t="s">
        <v>1030</v>
      </c>
      <c r="J236" s="41" t="s">
        <v>1030</v>
      </c>
      <c r="K236" s="41" t="s">
        <v>1030</v>
      </c>
      <c r="L236" s="41" t="s">
        <v>598</v>
      </c>
    </row>
    <row r="237" spans="5:12" x14ac:dyDescent="0.25">
      <c r="E237" s="41" t="s">
        <v>1031</v>
      </c>
      <c r="F237" s="41" t="s">
        <v>1031</v>
      </c>
      <c r="H237" s="41" t="str">
        <f t="shared" ca="1" si="4"/>
        <v>Viet Nam</v>
      </c>
      <c r="I237" s="41" t="s">
        <v>1031</v>
      </c>
      <c r="J237" s="41" t="s">
        <v>1208</v>
      </c>
      <c r="K237" s="41" t="s">
        <v>1031</v>
      </c>
      <c r="L237" s="41" t="s">
        <v>601</v>
      </c>
    </row>
    <row r="238" spans="5:12" x14ac:dyDescent="0.25">
      <c r="E238" s="41" t="s">
        <v>1336</v>
      </c>
      <c r="F238" s="41" t="s">
        <v>1336</v>
      </c>
      <c r="H238" s="41" t="str">
        <f t="shared" ca="1" si="4"/>
        <v>Wallis and Futuna Islands</v>
      </c>
      <c r="I238" s="41" t="s">
        <v>1336</v>
      </c>
      <c r="J238" s="41" t="s">
        <v>1209</v>
      </c>
      <c r="K238" s="41" t="s">
        <v>1032</v>
      </c>
      <c r="L238" s="41" t="s">
        <v>771</v>
      </c>
    </row>
    <row r="239" spans="5:12" x14ac:dyDescent="0.25">
      <c r="E239" s="41" t="s">
        <v>1247</v>
      </c>
      <c r="F239" s="41" t="s">
        <v>1247</v>
      </c>
      <c r="H239" s="41" t="str">
        <f t="shared" ca="1" si="4"/>
        <v>Western Sahara</v>
      </c>
      <c r="I239" s="41" t="s">
        <v>1247</v>
      </c>
      <c r="J239" s="41" t="s">
        <v>1210</v>
      </c>
      <c r="K239" s="41" t="s">
        <v>1033</v>
      </c>
      <c r="L239" s="41" t="s">
        <v>630</v>
      </c>
    </row>
    <row r="240" spans="5:12" x14ac:dyDescent="0.25">
      <c r="E240" s="41" t="s">
        <v>1034</v>
      </c>
      <c r="F240" s="41" t="s">
        <v>1034</v>
      </c>
      <c r="H240" s="41" t="str">
        <f t="shared" ca="1" si="4"/>
        <v>Yemen</v>
      </c>
      <c r="I240" s="41" t="s">
        <v>1034</v>
      </c>
      <c r="J240" s="41" t="s">
        <v>1211</v>
      </c>
      <c r="K240" s="41" t="s">
        <v>1034</v>
      </c>
      <c r="L240" s="41" t="s">
        <v>632</v>
      </c>
    </row>
    <row r="241" spans="5:12" x14ac:dyDescent="0.25">
      <c r="E241" s="41" t="s">
        <v>1035</v>
      </c>
      <c r="F241" s="41" t="s">
        <v>1035</v>
      </c>
      <c r="H241" s="41" t="str">
        <f t="shared" ca="1" si="4"/>
        <v>Zambia</v>
      </c>
      <c r="I241" s="41" t="s">
        <v>1035</v>
      </c>
      <c r="J241" s="41" t="s">
        <v>1212</v>
      </c>
      <c r="K241" s="41" t="s">
        <v>1035</v>
      </c>
      <c r="L241" s="41" t="s">
        <v>628</v>
      </c>
    </row>
    <row r="242" spans="5:12" x14ac:dyDescent="0.25">
      <c r="E242" s="41" t="s">
        <v>1036</v>
      </c>
      <c r="F242" s="41" t="s">
        <v>1036</v>
      </c>
      <c r="H242" s="41" t="str">
        <f t="shared" ca="1" si="4"/>
        <v>Zanzibar</v>
      </c>
      <c r="I242" s="41" t="s">
        <v>1036</v>
      </c>
      <c r="J242" s="41" t="s">
        <v>1036</v>
      </c>
      <c r="K242" s="41" t="s">
        <v>1036</v>
      </c>
      <c r="L242" s="41" t="s">
        <v>629</v>
      </c>
    </row>
    <row r="243" spans="5:12" x14ac:dyDescent="0.25">
      <c r="E243" s="41" t="s">
        <v>1037</v>
      </c>
      <c r="F243" s="41" t="s">
        <v>1037</v>
      </c>
      <c r="H243" s="41" t="str">
        <f t="shared" ca="1" si="4"/>
        <v>Zimbabwe</v>
      </c>
      <c r="I243" s="41" t="s">
        <v>1037</v>
      </c>
      <c r="J243" s="41" t="s">
        <v>1037</v>
      </c>
      <c r="K243" s="41" t="s">
        <v>1037</v>
      </c>
      <c r="L243" s="41" t="s">
        <v>631</v>
      </c>
    </row>
    <row r="244" spans="5:12" x14ac:dyDescent="0.25">
      <c r="E244" s="41" t="s">
        <v>255</v>
      </c>
      <c r="F244" s="41" t="s">
        <v>112</v>
      </c>
    </row>
    <row r="245" spans="5:12" x14ac:dyDescent="0.25">
      <c r="E245" s="41" t="s">
        <v>1038</v>
      </c>
      <c r="F245" s="41" t="s">
        <v>1038</v>
      </c>
    </row>
    <row r="246" spans="5:12" x14ac:dyDescent="0.25">
      <c r="E246" s="41" t="s">
        <v>1039</v>
      </c>
      <c r="F246" s="41" t="s">
        <v>1213</v>
      </c>
    </row>
    <row r="247" spans="5:12" x14ac:dyDescent="0.25">
      <c r="E247" s="41" t="s">
        <v>1040</v>
      </c>
      <c r="F247" s="41" t="s">
        <v>801</v>
      </c>
    </row>
    <row r="248" spans="5:12" x14ac:dyDescent="0.25">
      <c r="E248" s="41" t="s">
        <v>1041</v>
      </c>
      <c r="F248" s="41" t="s">
        <v>1245</v>
      </c>
    </row>
    <row r="249" spans="5:12" x14ac:dyDescent="0.25">
      <c r="E249" s="41" t="s">
        <v>1042</v>
      </c>
      <c r="F249" s="41" t="s">
        <v>1215</v>
      </c>
    </row>
    <row r="250" spans="5:12" x14ac:dyDescent="0.25">
      <c r="E250" s="41" t="s">
        <v>1043</v>
      </c>
      <c r="F250" s="41" t="s">
        <v>803</v>
      </c>
    </row>
    <row r="251" spans="5:12" x14ac:dyDescent="0.25">
      <c r="E251" s="41" t="s">
        <v>804</v>
      </c>
      <c r="F251" s="41" t="s">
        <v>804</v>
      </c>
    </row>
    <row r="252" spans="5:12" x14ac:dyDescent="0.25">
      <c r="E252" s="41" t="s">
        <v>1044</v>
      </c>
      <c r="F252" s="41" t="s">
        <v>1044</v>
      </c>
    </row>
    <row r="253" spans="5:12" x14ac:dyDescent="0.25">
      <c r="E253" s="41" t="s">
        <v>1045</v>
      </c>
      <c r="F253" s="41" t="s">
        <v>1216</v>
      </c>
    </row>
    <row r="254" spans="5:12" x14ac:dyDescent="0.25">
      <c r="E254" s="41" t="s">
        <v>1046</v>
      </c>
      <c r="F254" s="41" t="s">
        <v>807</v>
      </c>
    </row>
    <row r="255" spans="5:12" x14ac:dyDescent="0.25">
      <c r="E255" s="41" t="s">
        <v>1047</v>
      </c>
      <c r="F255" s="41" t="s">
        <v>808</v>
      </c>
    </row>
    <row r="256" spans="5:12" x14ac:dyDescent="0.25">
      <c r="E256" s="41" t="s">
        <v>809</v>
      </c>
      <c r="F256" s="41" t="s">
        <v>809</v>
      </c>
    </row>
    <row r="257" spans="5:6" x14ac:dyDescent="0.25">
      <c r="E257" s="41" t="s">
        <v>1048</v>
      </c>
      <c r="F257" s="41" t="s">
        <v>810</v>
      </c>
    </row>
    <row r="258" spans="5:6" x14ac:dyDescent="0.25">
      <c r="E258" s="41" t="s">
        <v>1049</v>
      </c>
      <c r="F258" s="41" t="s">
        <v>811</v>
      </c>
    </row>
    <row r="259" spans="5:6" x14ac:dyDescent="0.25">
      <c r="E259" s="41" t="s">
        <v>1050</v>
      </c>
      <c r="F259" s="41" t="s">
        <v>1217</v>
      </c>
    </row>
    <row r="260" spans="5:6" x14ac:dyDescent="0.25">
      <c r="E260" s="41" t="s">
        <v>1051</v>
      </c>
      <c r="F260" s="41" t="s">
        <v>1051</v>
      </c>
    </row>
    <row r="261" spans="5:6" x14ac:dyDescent="0.25">
      <c r="E261" s="41" t="s">
        <v>1052</v>
      </c>
      <c r="F261" s="41" t="s">
        <v>1221</v>
      </c>
    </row>
    <row r="262" spans="5:6" x14ac:dyDescent="0.25">
      <c r="E262" s="41" t="s">
        <v>815</v>
      </c>
      <c r="F262" s="41" t="s">
        <v>815</v>
      </c>
    </row>
    <row r="263" spans="5:6" x14ac:dyDescent="0.25">
      <c r="E263" s="41" t="s">
        <v>1053</v>
      </c>
      <c r="F263" s="41" t="s">
        <v>816</v>
      </c>
    </row>
    <row r="264" spans="5:6" x14ac:dyDescent="0.25">
      <c r="E264" s="41" t="s">
        <v>1054</v>
      </c>
      <c r="F264" s="41" t="s">
        <v>1223</v>
      </c>
    </row>
    <row r="265" spans="5:6" x14ac:dyDescent="0.25">
      <c r="E265" s="41" t="s">
        <v>1055</v>
      </c>
      <c r="F265" s="41" t="s">
        <v>1218</v>
      </c>
    </row>
    <row r="266" spans="5:6" x14ac:dyDescent="0.25">
      <c r="E266" s="41" t="s">
        <v>1056</v>
      </c>
      <c r="F266" s="41" t="s">
        <v>1056</v>
      </c>
    </row>
    <row r="267" spans="5:6" x14ac:dyDescent="0.25">
      <c r="E267" s="41" t="s">
        <v>1057</v>
      </c>
      <c r="F267" s="41" t="s">
        <v>820</v>
      </c>
    </row>
    <row r="268" spans="5:6" x14ac:dyDescent="0.25">
      <c r="E268" s="41" t="s">
        <v>1058</v>
      </c>
      <c r="F268" s="41" t="s">
        <v>1224</v>
      </c>
    </row>
    <row r="269" spans="5:6" x14ac:dyDescent="0.25">
      <c r="E269" s="41" t="s">
        <v>1059</v>
      </c>
      <c r="F269" s="41" t="s">
        <v>1229</v>
      </c>
    </row>
    <row r="270" spans="5:6" x14ac:dyDescent="0.25">
      <c r="E270" s="41" t="s">
        <v>1226</v>
      </c>
      <c r="F270" s="41" t="s">
        <v>1225</v>
      </c>
    </row>
    <row r="271" spans="5:6" x14ac:dyDescent="0.25">
      <c r="E271" s="41" t="s">
        <v>1220</v>
      </c>
      <c r="F271" s="41" t="s">
        <v>1219</v>
      </c>
    </row>
    <row r="272" spans="5:6" x14ac:dyDescent="0.25">
      <c r="E272" s="41" t="s">
        <v>1060</v>
      </c>
      <c r="F272" s="41" t="s">
        <v>1222</v>
      </c>
    </row>
    <row r="273" spans="5:6" x14ac:dyDescent="0.25">
      <c r="E273" s="41" t="s">
        <v>826</v>
      </c>
      <c r="F273" s="41" t="s">
        <v>826</v>
      </c>
    </row>
    <row r="274" spans="5:6" x14ac:dyDescent="0.25">
      <c r="E274" s="41" t="s">
        <v>1061</v>
      </c>
      <c r="F274" s="41" t="s">
        <v>1227</v>
      </c>
    </row>
    <row r="275" spans="5:6" x14ac:dyDescent="0.25">
      <c r="E275" s="41" t="s">
        <v>1062</v>
      </c>
      <c r="F275" s="41" t="s">
        <v>1334</v>
      </c>
    </row>
    <row r="276" spans="5:6" x14ac:dyDescent="0.25">
      <c r="E276" s="41" t="s">
        <v>1228</v>
      </c>
      <c r="F276" s="41" t="s">
        <v>829</v>
      </c>
    </row>
    <row r="277" spans="5:6" x14ac:dyDescent="0.25">
      <c r="E277" s="41" t="s">
        <v>1063</v>
      </c>
      <c r="F277" s="41" t="s">
        <v>830</v>
      </c>
    </row>
    <row r="278" spans="5:6" x14ac:dyDescent="0.25">
      <c r="E278" s="41" t="s">
        <v>831</v>
      </c>
      <c r="F278" s="41" t="s">
        <v>831</v>
      </c>
    </row>
    <row r="279" spans="5:6" x14ac:dyDescent="0.25">
      <c r="E279" s="41" t="s">
        <v>832</v>
      </c>
      <c r="F279" s="41" t="s">
        <v>832</v>
      </c>
    </row>
    <row r="280" spans="5:6" x14ac:dyDescent="0.25">
      <c r="E280" s="41" t="s">
        <v>1064</v>
      </c>
      <c r="F280" s="41" t="s">
        <v>1273</v>
      </c>
    </row>
    <row r="281" spans="5:6" x14ac:dyDescent="0.25">
      <c r="E281" s="41" t="s">
        <v>1065</v>
      </c>
      <c r="F281" s="41" t="s">
        <v>1232</v>
      </c>
    </row>
    <row r="282" spans="5:6" x14ac:dyDescent="0.25">
      <c r="E282" s="41" t="s">
        <v>1066</v>
      </c>
      <c r="F282" s="41" t="s">
        <v>1066</v>
      </c>
    </row>
    <row r="283" spans="5:6" x14ac:dyDescent="0.25">
      <c r="E283" s="41" t="s">
        <v>1067</v>
      </c>
      <c r="F283" s="41" t="s">
        <v>1236</v>
      </c>
    </row>
    <row r="284" spans="5:6" x14ac:dyDescent="0.25">
      <c r="E284" s="41" t="s">
        <v>1239</v>
      </c>
      <c r="F284" s="41" t="s">
        <v>1238</v>
      </c>
    </row>
    <row r="285" spans="5:6" x14ac:dyDescent="0.25">
      <c r="E285" s="41" t="s">
        <v>1068</v>
      </c>
      <c r="F285" s="41" t="s">
        <v>1230</v>
      </c>
    </row>
    <row r="286" spans="5:6" x14ac:dyDescent="0.25">
      <c r="E286" s="41" t="s">
        <v>1069</v>
      </c>
      <c r="F286" s="41" t="s">
        <v>839</v>
      </c>
    </row>
    <row r="287" spans="5:6" x14ac:dyDescent="0.25">
      <c r="E287" s="41" t="s">
        <v>1070</v>
      </c>
      <c r="F287" s="41" t="s">
        <v>840</v>
      </c>
    </row>
    <row r="288" spans="5:6" x14ac:dyDescent="0.25">
      <c r="E288" s="41" t="s">
        <v>1071</v>
      </c>
      <c r="F288" s="41" t="s">
        <v>841</v>
      </c>
    </row>
    <row r="289" spans="5:6" x14ac:dyDescent="0.25">
      <c r="E289" s="41" t="s">
        <v>1072</v>
      </c>
      <c r="F289" s="41" t="s">
        <v>842</v>
      </c>
    </row>
    <row r="290" spans="5:6" x14ac:dyDescent="0.25">
      <c r="E290" s="41" t="s">
        <v>1073</v>
      </c>
      <c r="F290" s="41" t="s">
        <v>1235</v>
      </c>
    </row>
    <row r="291" spans="5:6" x14ac:dyDescent="0.25">
      <c r="E291" s="41" t="s">
        <v>844</v>
      </c>
      <c r="F291" s="41" t="s">
        <v>844</v>
      </c>
    </row>
    <row r="292" spans="5:6" x14ac:dyDescent="0.25">
      <c r="E292" s="41" t="s">
        <v>1074</v>
      </c>
      <c r="F292" s="41" t="s">
        <v>1233</v>
      </c>
    </row>
    <row r="293" spans="5:6" x14ac:dyDescent="0.25">
      <c r="E293" s="41" t="s">
        <v>1075</v>
      </c>
      <c r="F293" s="41" t="s">
        <v>1234</v>
      </c>
    </row>
    <row r="294" spans="5:6" x14ac:dyDescent="0.25">
      <c r="E294" s="41" t="s">
        <v>847</v>
      </c>
      <c r="F294" s="41" t="s">
        <v>847</v>
      </c>
    </row>
    <row r="295" spans="5:6" x14ac:dyDescent="0.25">
      <c r="E295" s="41" t="s">
        <v>848</v>
      </c>
      <c r="F295" s="41" t="s">
        <v>848</v>
      </c>
    </row>
    <row r="296" spans="5:6" x14ac:dyDescent="0.25">
      <c r="E296" s="41" t="s">
        <v>1076</v>
      </c>
      <c r="F296" s="41" t="s">
        <v>1262</v>
      </c>
    </row>
    <row r="297" spans="5:6" x14ac:dyDescent="0.25">
      <c r="E297" s="41" t="s">
        <v>850</v>
      </c>
      <c r="F297" s="41" t="s">
        <v>850</v>
      </c>
    </row>
    <row r="298" spans="5:6" x14ac:dyDescent="0.25">
      <c r="E298" s="41" t="s">
        <v>851</v>
      </c>
      <c r="F298" s="41" t="s">
        <v>1237</v>
      </c>
    </row>
    <row r="299" spans="5:6" x14ac:dyDescent="0.25">
      <c r="E299" s="41" t="s">
        <v>1077</v>
      </c>
      <c r="F299" s="41" t="s">
        <v>1240</v>
      </c>
    </row>
    <row r="300" spans="5:6" x14ac:dyDescent="0.25">
      <c r="E300" s="41" t="s">
        <v>1078</v>
      </c>
      <c r="F300" s="41" t="s">
        <v>1241</v>
      </c>
    </row>
    <row r="301" spans="5:6" x14ac:dyDescent="0.25">
      <c r="E301" s="41" t="s">
        <v>1079</v>
      </c>
      <c r="F301" s="41" t="s">
        <v>1243</v>
      </c>
    </row>
    <row r="302" spans="5:6" x14ac:dyDescent="0.25">
      <c r="E302" s="41" t="s">
        <v>855</v>
      </c>
      <c r="F302" s="41" t="s">
        <v>855</v>
      </c>
    </row>
    <row r="303" spans="5:6" x14ac:dyDescent="0.25">
      <c r="E303" s="41" t="s">
        <v>1080</v>
      </c>
      <c r="F303" s="41" t="s">
        <v>856</v>
      </c>
    </row>
    <row r="304" spans="5:6" x14ac:dyDescent="0.25">
      <c r="E304" s="41" t="s">
        <v>1081</v>
      </c>
      <c r="F304" s="41" t="s">
        <v>1244</v>
      </c>
    </row>
    <row r="305" spans="5:6" x14ac:dyDescent="0.25">
      <c r="E305" s="41" t="s">
        <v>1082</v>
      </c>
      <c r="F305" s="41" t="s">
        <v>858</v>
      </c>
    </row>
    <row r="306" spans="5:6" x14ac:dyDescent="0.25">
      <c r="E306" s="41" t="s">
        <v>1083</v>
      </c>
      <c r="F306" s="41" t="s">
        <v>1246</v>
      </c>
    </row>
    <row r="307" spans="5:6" x14ac:dyDescent="0.25">
      <c r="E307" s="41" t="s">
        <v>1084</v>
      </c>
      <c r="F307" s="41" t="s">
        <v>860</v>
      </c>
    </row>
    <row r="308" spans="5:6" x14ac:dyDescent="0.25">
      <c r="E308" s="41" t="s">
        <v>1085</v>
      </c>
      <c r="F308" s="41" t="s">
        <v>1256</v>
      </c>
    </row>
    <row r="309" spans="5:6" x14ac:dyDescent="0.25">
      <c r="E309" s="41" t="s">
        <v>1086</v>
      </c>
      <c r="F309" s="41" t="s">
        <v>862</v>
      </c>
    </row>
    <row r="310" spans="5:6" x14ac:dyDescent="0.25">
      <c r="E310" s="41" t="s">
        <v>1087</v>
      </c>
      <c r="F310" s="41" t="s">
        <v>863</v>
      </c>
    </row>
    <row r="311" spans="5:6" x14ac:dyDescent="0.25">
      <c r="E311" s="41" t="s">
        <v>1088</v>
      </c>
      <c r="F311" s="41" t="s">
        <v>1249</v>
      </c>
    </row>
    <row r="312" spans="5:6" x14ac:dyDescent="0.25">
      <c r="E312" s="41" t="s">
        <v>1089</v>
      </c>
      <c r="F312" s="41" t="s">
        <v>1252</v>
      </c>
    </row>
    <row r="313" spans="5:6" x14ac:dyDescent="0.25">
      <c r="E313" s="41" t="s">
        <v>1090</v>
      </c>
      <c r="F313" s="41" t="s">
        <v>1251</v>
      </c>
    </row>
    <row r="314" spans="5:6" x14ac:dyDescent="0.25">
      <c r="E314" s="41" t="s">
        <v>1091</v>
      </c>
      <c r="F314" s="41" t="s">
        <v>867</v>
      </c>
    </row>
    <row r="315" spans="5:6" x14ac:dyDescent="0.25">
      <c r="E315" s="41" t="s">
        <v>1092</v>
      </c>
      <c r="F315" s="41" t="s">
        <v>1250</v>
      </c>
    </row>
    <row r="316" spans="5:6" x14ac:dyDescent="0.25">
      <c r="E316" s="41" t="s">
        <v>1093</v>
      </c>
      <c r="F316" s="41" t="s">
        <v>1093</v>
      </c>
    </row>
    <row r="317" spans="5:6" x14ac:dyDescent="0.25">
      <c r="E317" s="41" t="s">
        <v>1261</v>
      </c>
      <c r="F317" s="41" t="s">
        <v>1260</v>
      </c>
    </row>
    <row r="318" spans="5:6" x14ac:dyDescent="0.25">
      <c r="E318" s="41" t="s">
        <v>1094</v>
      </c>
      <c r="F318" s="41" t="s">
        <v>1300</v>
      </c>
    </row>
    <row r="319" spans="5:6" x14ac:dyDescent="0.25">
      <c r="E319" s="41" t="s">
        <v>1095</v>
      </c>
      <c r="F319" s="41" t="s">
        <v>1095</v>
      </c>
    </row>
    <row r="320" spans="5:6" x14ac:dyDescent="0.25">
      <c r="E320" s="41" t="s">
        <v>1096</v>
      </c>
      <c r="F320" s="41" t="s">
        <v>873</v>
      </c>
    </row>
    <row r="321" spans="5:6" x14ac:dyDescent="0.25">
      <c r="E321" s="41" t="s">
        <v>1097</v>
      </c>
      <c r="F321" s="41" t="s">
        <v>874</v>
      </c>
    </row>
    <row r="322" spans="5:6" x14ac:dyDescent="0.25">
      <c r="E322" s="41" t="s">
        <v>1098</v>
      </c>
      <c r="F322" s="41" t="s">
        <v>1242</v>
      </c>
    </row>
    <row r="323" spans="5:6" x14ac:dyDescent="0.25">
      <c r="E323" s="41" t="s">
        <v>876</v>
      </c>
      <c r="F323" s="41" t="s">
        <v>876</v>
      </c>
    </row>
    <row r="324" spans="5:6" x14ac:dyDescent="0.25">
      <c r="E324" s="41" t="s">
        <v>877</v>
      </c>
      <c r="F324" s="41" t="s">
        <v>877</v>
      </c>
    </row>
    <row r="325" spans="5:6" x14ac:dyDescent="0.25">
      <c r="E325" s="41" t="s">
        <v>1099</v>
      </c>
      <c r="F325" s="41" t="s">
        <v>1257</v>
      </c>
    </row>
    <row r="326" spans="5:6" x14ac:dyDescent="0.25">
      <c r="E326" s="41" t="s">
        <v>1100</v>
      </c>
      <c r="F326" s="41" t="s">
        <v>1259</v>
      </c>
    </row>
    <row r="327" spans="5:6" x14ac:dyDescent="0.25">
      <c r="E327" s="41" t="s">
        <v>1101</v>
      </c>
      <c r="F327" s="41" t="s">
        <v>1258</v>
      </c>
    </row>
    <row r="328" spans="5:6" x14ac:dyDescent="0.25">
      <c r="E328" s="41" t="s">
        <v>881</v>
      </c>
      <c r="F328" s="41" t="s">
        <v>881</v>
      </c>
    </row>
    <row r="329" spans="5:6" x14ac:dyDescent="0.25">
      <c r="E329" s="41" t="s">
        <v>882</v>
      </c>
      <c r="F329" s="41" t="s">
        <v>882</v>
      </c>
    </row>
    <row r="330" spans="5:6" x14ac:dyDescent="0.25">
      <c r="E330" s="41" t="s">
        <v>883</v>
      </c>
      <c r="F330" s="41" t="s">
        <v>883</v>
      </c>
    </row>
    <row r="331" spans="5:6" x14ac:dyDescent="0.25">
      <c r="E331" s="41" t="s">
        <v>1102</v>
      </c>
      <c r="F331" s="41" t="s">
        <v>884</v>
      </c>
    </row>
    <row r="332" spans="5:6" x14ac:dyDescent="0.25">
      <c r="E332" s="41" t="s">
        <v>1103</v>
      </c>
      <c r="F332" s="41" t="s">
        <v>885</v>
      </c>
    </row>
    <row r="333" spans="5:6" x14ac:dyDescent="0.25">
      <c r="E333" s="41" t="s">
        <v>1104</v>
      </c>
      <c r="F333" s="41" t="s">
        <v>1255</v>
      </c>
    </row>
    <row r="334" spans="5:6" x14ac:dyDescent="0.25">
      <c r="E334" s="41" t="s">
        <v>887</v>
      </c>
      <c r="F334" s="41" t="s">
        <v>887</v>
      </c>
    </row>
    <row r="335" spans="5:6" x14ac:dyDescent="0.25">
      <c r="E335" s="41" t="s">
        <v>1105</v>
      </c>
      <c r="F335" s="41" t="s">
        <v>1263</v>
      </c>
    </row>
    <row r="336" spans="5:6" x14ac:dyDescent="0.25">
      <c r="E336" s="41" t="s">
        <v>1331</v>
      </c>
      <c r="F336" s="41" t="s">
        <v>1330</v>
      </c>
    </row>
    <row r="337" spans="5:6" x14ac:dyDescent="0.25">
      <c r="E337" s="41" t="s">
        <v>890</v>
      </c>
      <c r="F337" s="41" t="s">
        <v>890</v>
      </c>
    </row>
    <row r="338" spans="5:6" x14ac:dyDescent="0.25">
      <c r="E338" s="41" t="s">
        <v>891</v>
      </c>
      <c r="F338" s="41" t="s">
        <v>891</v>
      </c>
    </row>
    <row r="339" spans="5:6" x14ac:dyDescent="0.25">
      <c r="E339" s="41" t="s">
        <v>1106</v>
      </c>
      <c r="F339" s="41" t="s">
        <v>1264</v>
      </c>
    </row>
    <row r="340" spans="5:6" x14ac:dyDescent="0.25">
      <c r="E340" s="41" t="s">
        <v>1107</v>
      </c>
      <c r="F340" s="41" t="s">
        <v>1268</v>
      </c>
    </row>
    <row r="341" spans="5:6" x14ac:dyDescent="0.25">
      <c r="E341" s="41" t="s">
        <v>1108</v>
      </c>
      <c r="F341" s="41" t="s">
        <v>894</v>
      </c>
    </row>
    <row r="342" spans="5:6" x14ac:dyDescent="0.25">
      <c r="E342" s="41" t="s">
        <v>1109</v>
      </c>
      <c r="F342" s="41" t="s">
        <v>895</v>
      </c>
    </row>
    <row r="343" spans="5:6" x14ac:dyDescent="0.25">
      <c r="E343" s="41" t="s">
        <v>1110</v>
      </c>
      <c r="F343" s="41" t="s">
        <v>1267</v>
      </c>
    </row>
    <row r="344" spans="5:6" x14ac:dyDescent="0.25">
      <c r="E344" s="41" t="s">
        <v>1111</v>
      </c>
      <c r="F344" s="41" t="s">
        <v>897</v>
      </c>
    </row>
    <row r="345" spans="5:6" x14ac:dyDescent="0.25">
      <c r="E345" s="41" t="s">
        <v>1112</v>
      </c>
      <c r="F345" s="41" t="s">
        <v>1266</v>
      </c>
    </row>
    <row r="346" spans="5:6" x14ac:dyDescent="0.25">
      <c r="E346" s="41" t="s">
        <v>1113</v>
      </c>
      <c r="F346" s="41" t="s">
        <v>1265</v>
      </c>
    </row>
    <row r="347" spans="5:6" x14ac:dyDescent="0.25">
      <c r="E347" s="41" t="s">
        <v>1114</v>
      </c>
      <c r="F347" s="41" t="s">
        <v>900</v>
      </c>
    </row>
    <row r="348" spans="5:6" x14ac:dyDescent="0.25">
      <c r="E348" s="41" t="s">
        <v>1115</v>
      </c>
      <c r="F348" s="41" t="s">
        <v>1269</v>
      </c>
    </row>
    <row r="349" spans="5:6" x14ac:dyDescent="0.25">
      <c r="E349" s="41" t="s">
        <v>1116</v>
      </c>
      <c r="F349" s="41" t="s">
        <v>902</v>
      </c>
    </row>
    <row r="350" spans="5:6" x14ac:dyDescent="0.25">
      <c r="E350" s="41" t="s">
        <v>1117</v>
      </c>
      <c r="F350" s="41" t="s">
        <v>1271</v>
      </c>
    </row>
    <row r="351" spans="5:6" x14ac:dyDescent="0.25">
      <c r="E351" s="41" t="s">
        <v>904</v>
      </c>
      <c r="F351" s="41" t="s">
        <v>904</v>
      </c>
    </row>
    <row r="352" spans="5:6" x14ac:dyDescent="0.25">
      <c r="E352" s="41" t="s">
        <v>1118</v>
      </c>
      <c r="F352" s="41" t="s">
        <v>1270</v>
      </c>
    </row>
    <row r="353" spans="5:6" x14ac:dyDescent="0.25">
      <c r="E353" s="41" t="s">
        <v>1119</v>
      </c>
      <c r="F353" s="41" t="s">
        <v>1119</v>
      </c>
    </row>
    <row r="354" spans="5:6" x14ac:dyDescent="0.25">
      <c r="E354" s="41" t="s">
        <v>907</v>
      </c>
      <c r="F354" s="41" t="s">
        <v>907</v>
      </c>
    </row>
    <row r="355" spans="5:6" x14ac:dyDescent="0.25">
      <c r="E355" s="41" t="s">
        <v>908</v>
      </c>
      <c r="F355" s="41" t="s">
        <v>908</v>
      </c>
    </row>
    <row r="356" spans="5:6" x14ac:dyDescent="0.25">
      <c r="E356" s="41" t="s">
        <v>1120</v>
      </c>
      <c r="F356" s="41" t="s">
        <v>1299</v>
      </c>
    </row>
    <row r="357" spans="5:6" x14ac:dyDescent="0.25">
      <c r="E357" s="41" t="s">
        <v>1121</v>
      </c>
      <c r="F357" s="41" t="s">
        <v>1275</v>
      </c>
    </row>
    <row r="358" spans="5:6" x14ac:dyDescent="0.25">
      <c r="E358" s="41" t="s">
        <v>911</v>
      </c>
      <c r="F358" s="41" t="s">
        <v>911</v>
      </c>
    </row>
    <row r="359" spans="5:6" x14ac:dyDescent="0.25">
      <c r="E359" s="41" t="s">
        <v>1122</v>
      </c>
      <c r="F359" s="41" t="s">
        <v>912</v>
      </c>
    </row>
    <row r="360" spans="5:6" x14ac:dyDescent="0.25">
      <c r="E360" s="41" t="s">
        <v>1123</v>
      </c>
      <c r="F360" s="41" t="s">
        <v>1272</v>
      </c>
    </row>
    <row r="361" spans="5:6" x14ac:dyDescent="0.25">
      <c r="E361" s="41" t="s">
        <v>1124</v>
      </c>
      <c r="F361" s="41" t="s">
        <v>1276</v>
      </c>
    </row>
    <row r="362" spans="5:6" x14ac:dyDescent="0.25">
      <c r="E362" s="41" t="s">
        <v>1125</v>
      </c>
      <c r="F362" s="41" t="s">
        <v>1281</v>
      </c>
    </row>
    <row r="363" spans="5:6" x14ac:dyDescent="0.25">
      <c r="E363" s="41" t="s">
        <v>1126</v>
      </c>
      <c r="F363" s="41" t="s">
        <v>1277</v>
      </c>
    </row>
    <row r="364" spans="5:6" x14ac:dyDescent="0.25">
      <c r="E364" s="41" t="s">
        <v>917</v>
      </c>
      <c r="F364" s="41" t="s">
        <v>917</v>
      </c>
    </row>
    <row r="365" spans="5:6" x14ac:dyDescent="0.25">
      <c r="E365" s="41" t="s">
        <v>918</v>
      </c>
      <c r="F365" s="41" t="s">
        <v>918</v>
      </c>
    </row>
    <row r="366" spans="5:6" x14ac:dyDescent="0.25">
      <c r="E366" s="41" t="s">
        <v>1127</v>
      </c>
      <c r="F366" s="41" t="s">
        <v>1278</v>
      </c>
    </row>
    <row r="367" spans="5:6" x14ac:dyDescent="0.25">
      <c r="E367" s="41" t="s">
        <v>920</v>
      </c>
      <c r="F367" s="41" t="s">
        <v>920</v>
      </c>
    </row>
    <row r="368" spans="5:6" x14ac:dyDescent="0.25">
      <c r="E368" s="41" t="s">
        <v>1128</v>
      </c>
      <c r="F368" s="41" t="s">
        <v>1280</v>
      </c>
    </row>
    <row r="369" spans="5:6" x14ac:dyDescent="0.25">
      <c r="E369" s="41" t="s">
        <v>1129</v>
      </c>
      <c r="F369" s="41" t="s">
        <v>1129</v>
      </c>
    </row>
    <row r="370" spans="5:6" x14ac:dyDescent="0.25">
      <c r="E370" s="41" t="s">
        <v>923</v>
      </c>
      <c r="F370" s="41" t="s">
        <v>923</v>
      </c>
    </row>
    <row r="371" spans="5:6" x14ac:dyDescent="0.25">
      <c r="E371" s="41" t="s">
        <v>1287</v>
      </c>
      <c r="F371" s="41" t="s">
        <v>1286</v>
      </c>
    </row>
    <row r="372" spans="5:6" x14ac:dyDescent="0.25">
      <c r="E372" s="41" t="s">
        <v>925</v>
      </c>
      <c r="F372" s="41" t="s">
        <v>925</v>
      </c>
    </row>
    <row r="373" spans="5:6" x14ac:dyDescent="0.25">
      <c r="E373" s="41" t="s">
        <v>926</v>
      </c>
      <c r="F373" s="41" t="s">
        <v>926</v>
      </c>
    </row>
    <row r="374" spans="5:6" x14ac:dyDescent="0.25">
      <c r="E374" s="41" t="s">
        <v>1130</v>
      </c>
      <c r="F374" s="41" t="s">
        <v>1290</v>
      </c>
    </row>
    <row r="375" spans="5:6" x14ac:dyDescent="0.25">
      <c r="E375" s="41" t="s">
        <v>1131</v>
      </c>
      <c r="F375" s="41" t="s">
        <v>1131</v>
      </c>
    </row>
    <row r="376" spans="5:6" x14ac:dyDescent="0.25">
      <c r="E376" s="41" t="s">
        <v>1132</v>
      </c>
      <c r="F376" s="41" t="s">
        <v>1132</v>
      </c>
    </row>
    <row r="377" spans="5:6" x14ac:dyDescent="0.25">
      <c r="E377" s="41" t="s">
        <v>1133</v>
      </c>
      <c r="F377" s="41" t="s">
        <v>930</v>
      </c>
    </row>
    <row r="378" spans="5:6" x14ac:dyDescent="0.25">
      <c r="E378" s="41" t="s">
        <v>1134</v>
      </c>
      <c r="F378" s="41" t="s">
        <v>1285</v>
      </c>
    </row>
    <row r="379" spans="5:6" x14ac:dyDescent="0.25">
      <c r="E379" s="41" t="s">
        <v>932</v>
      </c>
      <c r="F379" s="41" t="s">
        <v>932</v>
      </c>
    </row>
    <row r="380" spans="5:6" x14ac:dyDescent="0.25">
      <c r="E380" s="41" t="s">
        <v>1135</v>
      </c>
      <c r="F380" s="41" t="s">
        <v>933</v>
      </c>
    </row>
    <row r="381" spans="5:6" x14ac:dyDescent="0.25">
      <c r="E381" s="41" t="s">
        <v>1136</v>
      </c>
      <c r="F381" s="41" t="s">
        <v>1289</v>
      </c>
    </row>
    <row r="382" spans="5:6" x14ac:dyDescent="0.25">
      <c r="E382" s="41" t="s">
        <v>935</v>
      </c>
      <c r="F382" s="41" t="s">
        <v>935</v>
      </c>
    </row>
    <row r="383" spans="5:6" x14ac:dyDescent="0.25">
      <c r="E383" s="41" t="s">
        <v>1137</v>
      </c>
      <c r="F383" s="41" t="s">
        <v>1284</v>
      </c>
    </row>
    <row r="384" spans="5:6" x14ac:dyDescent="0.25">
      <c r="E384" s="41" t="s">
        <v>1138</v>
      </c>
      <c r="F384" s="41" t="s">
        <v>1253</v>
      </c>
    </row>
    <row r="385" spans="5:6" x14ac:dyDescent="0.25">
      <c r="E385" s="41" t="s">
        <v>1139</v>
      </c>
      <c r="F385" s="41" t="s">
        <v>1283</v>
      </c>
    </row>
    <row r="386" spans="5:6" x14ac:dyDescent="0.25">
      <c r="E386" s="41" t="s">
        <v>1140</v>
      </c>
      <c r="F386" s="41" t="s">
        <v>1140</v>
      </c>
    </row>
    <row r="387" spans="5:6" x14ac:dyDescent="0.25">
      <c r="E387" s="41" t="s">
        <v>1141</v>
      </c>
      <c r="F387" s="41" t="s">
        <v>940</v>
      </c>
    </row>
    <row r="388" spans="5:6" x14ac:dyDescent="0.25">
      <c r="E388" s="41" t="s">
        <v>1142</v>
      </c>
      <c r="F388" s="41" t="s">
        <v>941</v>
      </c>
    </row>
    <row r="389" spans="5:6" x14ac:dyDescent="0.25">
      <c r="E389" s="41" t="s">
        <v>942</v>
      </c>
      <c r="F389" s="41" t="s">
        <v>942</v>
      </c>
    </row>
    <row r="390" spans="5:6" x14ac:dyDescent="0.25">
      <c r="E390" s="41" t="s">
        <v>1143</v>
      </c>
      <c r="F390" s="41" t="s">
        <v>1282</v>
      </c>
    </row>
    <row r="391" spans="5:6" x14ac:dyDescent="0.25">
      <c r="E391" s="41" t="s">
        <v>944</v>
      </c>
      <c r="F391" s="41" t="s">
        <v>944</v>
      </c>
    </row>
    <row r="392" spans="5:6" x14ac:dyDescent="0.25">
      <c r="E392" s="41" t="s">
        <v>1144</v>
      </c>
      <c r="F392" s="41" t="s">
        <v>945</v>
      </c>
    </row>
    <row r="393" spans="5:6" x14ac:dyDescent="0.25">
      <c r="E393" s="41" t="s">
        <v>1145</v>
      </c>
      <c r="F393" s="41" t="s">
        <v>946</v>
      </c>
    </row>
    <row r="394" spans="5:6" x14ac:dyDescent="0.25">
      <c r="E394" s="41" t="s">
        <v>947</v>
      </c>
      <c r="F394" s="41" t="s">
        <v>947</v>
      </c>
    </row>
    <row r="395" spans="5:6" x14ac:dyDescent="0.25">
      <c r="E395" s="41" t="s">
        <v>1146</v>
      </c>
      <c r="F395" s="41" t="s">
        <v>948</v>
      </c>
    </row>
    <row r="396" spans="5:6" x14ac:dyDescent="0.25">
      <c r="E396" s="41" t="s">
        <v>1147</v>
      </c>
      <c r="F396" s="41" t="s">
        <v>1293</v>
      </c>
    </row>
    <row r="397" spans="5:6" x14ac:dyDescent="0.25">
      <c r="E397" s="41" t="s">
        <v>1148</v>
      </c>
      <c r="F397" s="41" t="s">
        <v>1291</v>
      </c>
    </row>
    <row r="398" spans="5:6" x14ac:dyDescent="0.25">
      <c r="E398" s="41" t="s">
        <v>1149</v>
      </c>
      <c r="F398" s="41" t="s">
        <v>1295</v>
      </c>
    </row>
    <row r="399" spans="5:6" x14ac:dyDescent="0.25">
      <c r="E399" s="41" t="s">
        <v>952</v>
      </c>
      <c r="F399" s="41" t="s">
        <v>952</v>
      </c>
    </row>
    <row r="400" spans="5:6" x14ac:dyDescent="0.25">
      <c r="E400" s="41" t="s">
        <v>1150</v>
      </c>
      <c r="F400" s="41" t="s">
        <v>1150</v>
      </c>
    </row>
    <row r="401" spans="5:6" x14ac:dyDescent="0.25">
      <c r="E401" s="41" t="s">
        <v>954</v>
      </c>
      <c r="F401" s="41" t="s">
        <v>954</v>
      </c>
    </row>
    <row r="402" spans="5:6" x14ac:dyDescent="0.25">
      <c r="E402" s="41" t="s">
        <v>955</v>
      </c>
      <c r="F402" s="41" t="s">
        <v>955</v>
      </c>
    </row>
    <row r="403" spans="5:6" x14ac:dyDescent="0.25">
      <c r="E403" s="41" t="s">
        <v>1151</v>
      </c>
      <c r="F403" s="41" t="s">
        <v>1292</v>
      </c>
    </row>
    <row r="404" spans="5:6" x14ac:dyDescent="0.25">
      <c r="E404" s="41" t="s">
        <v>1152</v>
      </c>
      <c r="F404" s="41" t="s">
        <v>1288</v>
      </c>
    </row>
    <row r="405" spans="5:6" x14ac:dyDescent="0.25">
      <c r="E405" s="41" t="s">
        <v>1153</v>
      </c>
      <c r="F405" s="41" t="s">
        <v>1294</v>
      </c>
    </row>
    <row r="406" spans="5:6" x14ac:dyDescent="0.25">
      <c r="E406" s="41" t="s">
        <v>1154</v>
      </c>
      <c r="F406" s="41" t="s">
        <v>1154</v>
      </c>
    </row>
    <row r="407" spans="5:6" x14ac:dyDescent="0.25">
      <c r="E407" s="41" t="s">
        <v>1155</v>
      </c>
      <c r="F407" s="41" t="s">
        <v>1155</v>
      </c>
    </row>
    <row r="408" spans="5:6" x14ac:dyDescent="0.25">
      <c r="E408" s="41" t="s">
        <v>1156</v>
      </c>
      <c r="F408" s="41" t="s">
        <v>961</v>
      </c>
    </row>
    <row r="409" spans="5:6" x14ac:dyDescent="0.25">
      <c r="E409" s="41" t="s">
        <v>1157</v>
      </c>
      <c r="F409" s="41" t="s">
        <v>1157</v>
      </c>
    </row>
    <row r="410" spans="5:6" x14ac:dyDescent="0.25">
      <c r="E410" s="41" t="s">
        <v>1158</v>
      </c>
      <c r="F410" s="41" t="s">
        <v>1158</v>
      </c>
    </row>
    <row r="411" spans="5:6" x14ac:dyDescent="0.25">
      <c r="E411" s="41" t="s">
        <v>1159</v>
      </c>
      <c r="F411" s="41" t="s">
        <v>1297</v>
      </c>
    </row>
    <row r="412" spans="5:6" x14ac:dyDescent="0.25">
      <c r="E412" s="41" t="s">
        <v>965</v>
      </c>
      <c r="F412" s="41" t="s">
        <v>965</v>
      </c>
    </row>
    <row r="413" spans="5:6" x14ac:dyDescent="0.25">
      <c r="E413" s="41" t="s">
        <v>1160</v>
      </c>
      <c r="F413" s="41" t="s">
        <v>1296</v>
      </c>
    </row>
    <row r="414" spans="5:6" x14ac:dyDescent="0.25">
      <c r="E414" s="41" t="s">
        <v>1161</v>
      </c>
      <c r="F414" s="41" t="s">
        <v>1161</v>
      </c>
    </row>
    <row r="415" spans="5:6" x14ac:dyDescent="0.25">
      <c r="E415" s="41" t="s">
        <v>1162</v>
      </c>
      <c r="F415" s="41" t="s">
        <v>968</v>
      </c>
    </row>
    <row r="416" spans="5:6" x14ac:dyDescent="0.25">
      <c r="E416" s="41" t="s">
        <v>1163</v>
      </c>
      <c r="F416" s="41" t="s">
        <v>1298</v>
      </c>
    </row>
    <row r="417" spans="5:6" x14ac:dyDescent="0.25">
      <c r="E417" s="41" t="s">
        <v>970</v>
      </c>
      <c r="F417" s="41" t="s">
        <v>970</v>
      </c>
    </row>
    <row r="418" spans="5:6" x14ac:dyDescent="0.25">
      <c r="E418" s="41" t="s">
        <v>1164</v>
      </c>
      <c r="F418" s="41" t="s">
        <v>971</v>
      </c>
    </row>
    <row r="419" spans="5:6" x14ac:dyDescent="0.25">
      <c r="E419" s="41" t="s">
        <v>972</v>
      </c>
      <c r="F419" s="41" t="s">
        <v>972</v>
      </c>
    </row>
    <row r="420" spans="5:6" x14ac:dyDescent="0.25">
      <c r="E420" s="41" t="s">
        <v>1165</v>
      </c>
      <c r="F420" s="41" t="s">
        <v>1165</v>
      </c>
    </row>
    <row r="421" spans="5:6" x14ac:dyDescent="0.25">
      <c r="E421" s="41" t="s">
        <v>1166</v>
      </c>
      <c r="F421" s="41" t="s">
        <v>1301</v>
      </c>
    </row>
    <row r="422" spans="5:6" x14ac:dyDescent="0.25">
      <c r="E422" s="41" t="s">
        <v>1167</v>
      </c>
      <c r="F422" s="41" t="s">
        <v>1302</v>
      </c>
    </row>
    <row r="423" spans="5:6" x14ac:dyDescent="0.25">
      <c r="E423" s="41" t="s">
        <v>976</v>
      </c>
      <c r="F423" s="41" t="s">
        <v>976</v>
      </c>
    </row>
    <row r="424" spans="5:6" x14ac:dyDescent="0.25">
      <c r="E424" s="41" t="s">
        <v>1168</v>
      </c>
      <c r="F424" s="41" t="s">
        <v>1306</v>
      </c>
    </row>
    <row r="425" spans="5:6" x14ac:dyDescent="0.25">
      <c r="E425" s="41" t="s">
        <v>1169</v>
      </c>
      <c r="F425" s="41" t="s">
        <v>1274</v>
      </c>
    </row>
    <row r="426" spans="5:6" x14ac:dyDescent="0.25">
      <c r="E426" s="41" t="s">
        <v>1170</v>
      </c>
      <c r="F426" s="41" t="s">
        <v>1279</v>
      </c>
    </row>
    <row r="427" spans="5:6" x14ac:dyDescent="0.25">
      <c r="E427" s="41" t="s">
        <v>1171</v>
      </c>
      <c r="F427" s="41" t="s">
        <v>1310</v>
      </c>
    </row>
    <row r="428" spans="5:6" x14ac:dyDescent="0.25">
      <c r="E428" s="41" t="s">
        <v>1333</v>
      </c>
      <c r="F428" s="41" t="s">
        <v>1332</v>
      </c>
    </row>
    <row r="429" spans="5:6" x14ac:dyDescent="0.25">
      <c r="E429" s="41" t="s">
        <v>982</v>
      </c>
      <c r="F429" s="41" t="s">
        <v>982</v>
      </c>
    </row>
    <row r="430" spans="5:6" x14ac:dyDescent="0.25">
      <c r="E430" s="41" t="s">
        <v>1172</v>
      </c>
      <c r="F430" s="41" t="s">
        <v>983</v>
      </c>
    </row>
    <row r="431" spans="5:6" x14ac:dyDescent="0.25">
      <c r="E431" s="41" t="s">
        <v>1173</v>
      </c>
      <c r="F431" s="41" t="s">
        <v>1312</v>
      </c>
    </row>
    <row r="432" spans="5:6" x14ac:dyDescent="0.25">
      <c r="E432" s="41" t="s">
        <v>1174</v>
      </c>
      <c r="F432" s="41" t="s">
        <v>1303</v>
      </c>
    </row>
    <row r="433" spans="5:6" x14ac:dyDescent="0.25">
      <c r="E433" s="41" t="s">
        <v>1175</v>
      </c>
      <c r="F433" s="41" t="s">
        <v>986</v>
      </c>
    </row>
    <row r="434" spans="5:6" x14ac:dyDescent="0.25">
      <c r="E434" s="41" t="s">
        <v>1176</v>
      </c>
      <c r="F434" s="41" t="s">
        <v>987</v>
      </c>
    </row>
    <row r="435" spans="5:6" x14ac:dyDescent="0.25">
      <c r="E435" s="41" t="s">
        <v>988</v>
      </c>
      <c r="F435" s="41" t="s">
        <v>988</v>
      </c>
    </row>
    <row r="436" spans="5:6" x14ac:dyDescent="0.25">
      <c r="E436" s="41" t="s">
        <v>1177</v>
      </c>
      <c r="F436" s="41" t="s">
        <v>1177</v>
      </c>
    </row>
    <row r="437" spans="5:6" x14ac:dyDescent="0.25">
      <c r="E437" s="41" t="s">
        <v>1178</v>
      </c>
      <c r="F437" s="41" t="s">
        <v>1305</v>
      </c>
    </row>
    <row r="438" spans="5:6" x14ac:dyDescent="0.25">
      <c r="E438" s="41" t="s">
        <v>1179</v>
      </c>
      <c r="F438" s="41" t="s">
        <v>1316</v>
      </c>
    </row>
    <row r="439" spans="5:6" x14ac:dyDescent="0.25">
      <c r="E439" s="41" t="s">
        <v>1180</v>
      </c>
      <c r="F439" s="41" t="s">
        <v>1313</v>
      </c>
    </row>
    <row r="440" spans="5:6" x14ac:dyDescent="0.25">
      <c r="E440" s="41" t="s">
        <v>1181</v>
      </c>
      <c r="F440" s="41" t="s">
        <v>1314</v>
      </c>
    </row>
    <row r="441" spans="5:6" x14ac:dyDescent="0.25">
      <c r="E441" s="41" t="s">
        <v>1182</v>
      </c>
      <c r="F441" s="41" t="s">
        <v>1309</v>
      </c>
    </row>
    <row r="442" spans="5:6" x14ac:dyDescent="0.25">
      <c r="E442" s="41" t="s">
        <v>1183</v>
      </c>
      <c r="F442" s="41" t="s">
        <v>995</v>
      </c>
    </row>
    <row r="443" spans="5:6" x14ac:dyDescent="0.25">
      <c r="E443" s="41" t="s">
        <v>1184</v>
      </c>
      <c r="F443" s="41" t="s">
        <v>1337</v>
      </c>
    </row>
    <row r="444" spans="5:6" x14ac:dyDescent="0.25">
      <c r="E444" s="41" t="s">
        <v>1185</v>
      </c>
      <c r="F444" s="41" t="s">
        <v>1311</v>
      </c>
    </row>
    <row r="445" spans="5:6" x14ac:dyDescent="0.25">
      <c r="E445" s="41" t="s">
        <v>1186</v>
      </c>
      <c r="F445" s="41" t="s">
        <v>1248</v>
      </c>
    </row>
    <row r="446" spans="5:6" x14ac:dyDescent="0.25">
      <c r="E446" s="41" t="s">
        <v>999</v>
      </c>
      <c r="F446" s="41" t="s">
        <v>999</v>
      </c>
    </row>
    <row r="447" spans="5:6" x14ac:dyDescent="0.25">
      <c r="E447" s="41" t="s">
        <v>1187</v>
      </c>
      <c r="F447" s="41" t="s">
        <v>1304</v>
      </c>
    </row>
    <row r="448" spans="5:6" x14ac:dyDescent="0.25">
      <c r="E448" s="41" t="s">
        <v>1001</v>
      </c>
      <c r="F448" s="41" t="s">
        <v>1001</v>
      </c>
    </row>
    <row r="449" spans="5:6" x14ac:dyDescent="0.25">
      <c r="E449" s="41" t="s">
        <v>1308</v>
      </c>
      <c r="F449" s="41" t="s">
        <v>1307</v>
      </c>
    </row>
    <row r="450" spans="5:6" x14ac:dyDescent="0.25">
      <c r="E450" s="41" t="s">
        <v>1188</v>
      </c>
      <c r="F450" s="41" t="s">
        <v>1188</v>
      </c>
    </row>
    <row r="451" spans="5:6" x14ac:dyDescent="0.25">
      <c r="E451" s="41" t="s">
        <v>1189</v>
      </c>
      <c r="F451" s="41" t="s">
        <v>1315</v>
      </c>
    </row>
    <row r="452" spans="5:6" x14ac:dyDescent="0.25">
      <c r="E452" s="41" t="s">
        <v>1190</v>
      </c>
      <c r="F452" s="41" t="s">
        <v>1231</v>
      </c>
    </row>
    <row r="453" spans="5:6" x14ac:dyDescent="0.25">
      <c r="E453" s="41" t="s">
        <v>1191</v>
      </c>
      <c r="F453" s="41" t="s">
        <v>1317</v>
      </c>
    </row>
    <row r="454" spans="5:6" x14ac:dyDescent="0.25">
      <c r="E454" s="41" t="s">
        <v>1192</v>
      </c>
      <c r="F454" s="41" t="s">
        <v>1325</v>
      </c>
    </row>
    <row r="455" spans="5:6" x14ac:dyDescent="0.25">
      <c r="E455" s="41" t="s">
        <v>1193</v>
      </c>
      <c r="F455" s="41" t="s">
        <v>1320</v>
      </c>
    </row>
    <row r="456" spans="5:6" x14ac:dyDescent="0.25">
      <c r="E456" s="41" t="s">
        <v>1327</v>
      </c>
      <c r="F456" s="41" t="s">
        <v>1326</v>
      </c>
    </row>
    <row r="457" spans="5:6" x14ac:dyDescent="0.25">
      <c r="E457" s="41" t="s">
        <v>1194</v>
      </c>
      <c r="F457" s="41" t="s">
        <v>1319</v>
      </c>
    </row>
    <row r="458" spans="5:6" x14ac:dyDescent="0.25">
      <c r="E458" s="41" t="s">
        <v>1195</v>
      </c>
      <c r="F458" s="41" t="s">
        <v>1011</v>
      </c>
    </row>
    <row r="459" spans="5:6" x14ac:dyDescent="0.25">
      <c r="E459" s="41" t="s">
        <v>1012</v>
      </c>
      <c r="F459" s="41" t="s">
        <v>1012</v>
      </c>
    </row>
    <row r="460" spans="5:6" x14ac:dyDescent="0.25">
      <c r="E460" s="41" t="s">
        <v>1013</v>
      </c>
      <c r="F460" s="41" t="s">
        <v>1013</v>
      </c>
    </row>
    <row r="461" spans="5:6" x14ac:dyDescent="0.25">
      <c r="E461" s="41" t="s">
        <v>1014</v>
      </c>
      <c r="F461" s="41" t="s">
        <v>1014</v>
      </c>
    </row>
    <row r="462" spans="5:6" x14ac:dyDescent="0.25">
      <c r="E462" s="41" t="s">
        <v>1196</v>
      </c>
      <c r="F462" s="41" t="s">
        <v>1322</v>
      </c>
    </row>
    <row r="463" spans="5:6" x14ac:dyDescent="0.25">
      <c r="E463" s="41" t="s">
        <v>1197</v>
      </c>
      <c r="F463" s="41" t="s">
        <v>1323</v>
      </c>
    </row>
    <row r="464" spans="5:6" x14ac:dyDescent="0.25">
      <c r="E464" s="41" t="s">
        <v>1198</v>
      </c>
      <c r="F464" s="41" t="s">
        <v>1324</v>
      </c>
    </row>
    <row r="465" spans="5:6" x14ac:dyDescent="0.25">
      <c r="E465" s="41" t="s">
        <v>1199</v>
      </c>
      <c r="F465" s="41" t="s">
        <v>1321</v>
      </c>
    </row>
    <row r="466" spans="5:6" x14ac:dyDescent="0.25">
      <c r="E466" s="41" t="s">
        <v>1200</v>
      </c>
      <c r="F466" s="41" t="s">
        <v>1318</v>
      </c>
    </row>
    <row r="467" spans="5:6" x14ac:dyDescent="0.25">
      <c r="E467" s="41" t="s">
        <v>1020</v>
      </c>
      <c r="F467" s="41" t="s">
        <v>1020</v>
      </c>
    </row>
    <row r="468" spans="5:6" x14ac:dyDescent="0.25">
      <c r="E468" s="41" t="s">
        <v>1201</v>
      </c>
      <c r="F468" s="41" t="s">
        <v>1021</v>
      </c>
    </row>
    <row r="469" spans="5:6" x14ac:dyDescent="0.25">
      <c r="E469" s="41" t="s">
        <v>1202</v>
      </c>
      <c r="F469" s="41" t="s">
        <v>1202</v>
      </c>
    </row>
    <row r="470" spans="5:6" x14ac:dyDescent="0.25">
      <c r="E470" s="41" t="s">
        <v>1203</v>
      </c>
      <c r="F470" s="41" t="s">
        <v>1214</v>
      </c>
    </row>
    <row r="471" spans="5:6" x14ac:dyDescent="0.25">
      <c r="E471" s="41" t="s">
        <v>1204</v>
      </c>
      <c r="F471" s="41" t="s">
        <v>1254</v>
      </c>
    </row>
    <row r="472" spans="5:6" x14ac:dyDescent="0.25">
      <c r="E472" s="41" t="s">
        <v>1205</v>
      </c>
      <c r="F472" s="41" t="s">
        <v>1328</v>
      </c>
    </row>
    <row r="473" spans="5:6" x14ac:dyDescent="0.25">
      <c r="E473" s="41" t="s">
        <v>1206</v>
      </c>
      <c r="F473" s="41" t="s">
        <v>1335</v>
      </c>
    </row>
    <row r="474" spans="5:6" x14ac:dyDescent="0.25">
      <c r="E474" s="41" t="s">
        <v>1027</v>
      </c>
      <c r="F474" s="41" t="s">
        <v>1027</v>
      </c>
    </row>
    <row r="475" spans="5:6" x14ac:dyDescent="0.25">
      <c r="E475" s="41" t="s">
        <v>1207</v>
      </c>
      <c r="F475" s="41" t="s">
        <v>1329</v>
      </c>
    </row>
    <row r="476" spans="5:6" x14ac:dyDescent="0.25">
      <c r="E476" s="41" t="s">
        <v>1029</v>
      </c>
      <c r="F476" s="41" t="s">
        <v>1029</v>
      </c>
    </row>
    <row r="477" spans="5:6" x14ac:dyDescent="0.25">
      <c r="E477" s="41" t="s">
        <v>1030</v>
      </c>
      <c r="F477" s="41" t="s">
        <v>1030</v>
      </c>
    </row>
    <row r="478" spans="5:6" x14ac:dyDescent="0.25">
      <c r="E478" s="41" t="s">
        <v>1208</v>
      </c>
      <c r="F478" s="41" t="s">
        <v>1031</v>
      </c>
    </row>
    <row r="479" spans="5:6" x14ac:dyDescent="0.25">
      <c r="E479" s="41" t="s">
        <v>1209</v>
      </c>
      <c r="F479" s="41" t="s">
        <v>1336</v>
      </c>
    </row>
    <row r="480" spans="5:6" x14ac:dyDescent="0.25">
      <c r="E480" s="41" t="s">
        <v>1210</v>
      </c>
      <c r="F480" s="41" t="s">
        <v>1247</v>
      </c>
    </row>
    <row r="481" spans="5:6" x14ac:dyDescent="0.25">
      <c r="E481" s="41" t="s">
        <v>1211</v>
      </c>
      <c r="F481" s="41" t="s">
        <v>1034</v>
      </c>
    </row>
    <row r="482" spans="5:6" x14ac:dyDescent="0.25">
      <c r="E482" s="41" t="s">
        <v>1212</v>
      </c>
      <c r="F482" s="41" t="s">
        <v>1035</v>
      </c>
    </row>
    <row r="483" spans="5:6" x14ac:dyDescent="0.25">
      <c r="E483" s="41" t="s">
        <v>1036</v>
      </c>
      <c r="F483" s="41" t="s">
        <v>1036</v>
      </c>
    </row>
    <row r="484" spans="5:6" x14ac:dyDescent="0.25">
      <c r="E484" s="41" t="s">
        <v>1037</v>
      </c>
      <c r="F484" s="41" t="s">
        <v>1037</v>
      </c>
    </row>
    <row r="485" spans="5:6" x14ac:dyDescent="0.25">
      <c r="E485" s="41" t="s">
        <v>383</v>
      </c>
      <c r="F485" s="41" t="s">
        <v>112</v>
      </c>
    </row>
    <row r="486" spans="5:6" x14ac:dyDescent="0.25">
      <c r="E486" s="41" t="s">
        <v>799</v>
      </c>
      <c r="F486" s="41" t="s">
        <v>1038</v>
      </c>
    </row>
    <row r="487" spans="5:6" x14ac:dyDescent="0.25">
      <c r="E487" s="41" t="s">
        <v>800</v>
      </c>
      <c r="F487" s="41" t="s">
        <v>1213</v>
      </c>
    </row>
    <row r="488" spans="5:6" x14ac:dyDescent="0.25">
      <c r="E488" s="41" t="s">
        <v>801</v>
      </c>
      <c r="F488" s="41" t="s">
        <v>801</v>
      </c>
    </row>
    <row r="489" spans="5:6" x14ac:dyDescent="0.25">
      <c r="E489" s="41" t="s">
        <v>1245</v>
      </c>
      <c r="F489" s="41" t="s">
        <v>1245</v>
      </c>
    </row>
    <row r="490" spans="5:6" x14ac:dyDescent="0.25">
      <c r="E490" s="41" t="s">
        <v>802</v>
      </c>
      <c r="F490" s="41" t="s">
        <v>1215</v>
      </c>
    </row>
    <row r="491" spans="5:6" x14ac:dyDescent="0.25">
      <c r="E491" s="41" t="s">
        <v>803</v>
      </c>
      <c r="F491" s="41" t="s">
        <v>803</v>
      </c>
    </row>
    <row r="492" spans="5:6" x14ac:dyDescent="0.25">
      <c r="E492" s="41" t="s">
        <v>804</v>
      </c>
      <c r="F492" s="41" t="s">
        <v>804</v>
      </c>
    </row>
    <row r="493" spans="5:6" x14ac:dyDescent="0.25">
      <c r="E493" s="41" t="s">
        <v>805</v>
      </c>
      <c r="F493" s="41" t="s">
        <v>1044</v>
      </c>
    </row>
    <row r="494" spans="5:6" x14ac:dyDescent="0.25">
      <c r="E494" s="41" t="s">
        <v>806</v>
      </c>
      <c r="F494" s="41" t="s">
        <v>1216</v>
      </c>
    </row>
    <row r="495" spans="5:6" x14ac:dyDescent="0.25">
      <c r="E495" s="41" t="s">
        <v>807</v>
      </c>
      <c r="F495" s="41" t="s">
        <v>807</v>
      </c>
    </row>
    <row r="496" spans="5:6" x14ac:dyDescent="0.25">
      <c r="E496" s="41" t="s">
        <v>808</v>
      </c>
      <c r="F496" s="41" t="s">
        <v>808</v>
      </c>
    </row>
    <row r="497" spans="5:6" x14ac:dyDescent="0.25">
      <c r="E497" s="41" t="s">
        <v>809</v>
      </c>
      <c r="F497" s="41" t="s">
        <v>809</v>
      </c>
    </row>
    <row r="498" spans="5:6" x14ac:dyDescent="0.25">
      <c r="E498" s="41" t="s">
        <v>810</v>
      </c>
      <c r="F498" s="41" t="s">
        <v>810</v>
      </c>
    </row>
    <row r="499" spans="5:6" x14ac:dyDescent="0.25">
      <c r="E499" s="41" t="s">
        <v>811</v>
      </c>
      <c r="F499" s="41" t="s">
        <v>811</v>
      </c>
    </row>
    <row r="500" spans="5:6" x14ac:dyDescent="0.25">
      <c r="E500" s="41" t="s">
        <v>812</v>
      </c>
      <c r="F500" s="41" t="s">
        <v>1217</v>
      </c>
    </row>
    <row r="501" spans="5:6" x14ac:dyDescent="0.25">
      <c r="E501" s="41" t="s">
        <v>813</v>
      </c>
      <c r="F501" s="41" t="s">
        <v>1051</v>
      </c>
    </row>
    <row r="502" spans="5:6" x14ac:dyDescent="0.25">
      <c r="E502" s="41" t="s">
        <v>814</v>
      </c>
      <c r="F502" s="41" t="s">
        <v>1221</v>
      </c>
    </row>
    <row r="503" spans="5:6" x14ac:dyDescent="0.25">
      <c r="E503" s="41" t="s">
        <v>815</v>
      </c>
      <c r="F503" s="41" t="s">
        <v>815</v>
      </c>
    </row>
    <row r="504" spans="5:6" x14ac:dyDescent="0.25">
      <c r="E504" s="41" t="s">
        <v>816</v>
      </c>
      <c r="F504" s="41" t="s">
        <v>816</v>
      </c>
    </row>
    <row r="505" spans="5:6" x14ac:dyDescent="0.25">
      <c r="E505" s="41" t="s">
        <v>817</v>
      </c>
      <c r="F505" s="41" t="s">
        <v>1223</v>
      </c>
    </row>
    <row r="506" spans="5:6" x14ac:dyDescent="0.25">
      <c r="E506" s="41" t="s">
        <v>818</v>
      </c>
      <c r="F506" s="41" t="s">
        <v>1218</v>
      </c>
    </row>
    <row r="507" spans="5:6" x14ac:dyDescent="0.25">
      <c r="E507" s="41" t="s">
        <v>819</v>
      </c>
      <c r="F507" s="41" t="s">
        <v>1056</v>
      </c>
    </row>
    <row r="508" spans="5:6" x14ac:dyDescent="0.25">
      <c r="E508" s="41" t="s">
        <v>820</v>
      </c>
      <c r="F508" s="41" t="s">
        <v>820</v>
      </c>
    </row>
    <row r="509" spans="5:6" x14ac:dyDescent="0.25">
      <c r="E509" s="41" t="s">
        <v>821</v>
      </c>
      <c r="F509" s="41" t="s">
        <v>1224</v>
      </c>
    </row>
    <row r="510" spans="5:6" x14ac:dyDescent="0.25">
      <c r="E510" s="41" t="s">
        <v>822</v>
      </c>
      <c r="F510" s="41" t="s">
        <v>1229</v>
      </c>
    </row>
    <row r="511" spans="5:6" x14ac:dyDescent="0.25">
      <c r="E511" s="41" t="s">
        <v>823</v>
      </c>
      <c r="F511" s="41" t="s">
        <v>1225</v>
      </c>
    </row>
    <row r="512" spans="5:6" x14ac:dyDescent="0.25">
      <c r="E512" s="41" t="s">
        <v>824</v>
      </c>
      <c r="F512" s="41" t="s">
        <v>1219</v>
      </c>
    </row>
    <row r="513" spans="5:6" x14ac:dyDescent="0.25">
      <c r="E513" s="41" t="s">
        <v>825</v>
      </c>
      <c r="F513" s="41" t="s">
        <v>1222</v>
      </c>
    </row>
    <row r="514" spans="5:6" x14ac:dyDescent="0.25">
      <c r="E514" s="41" t="s">
        <v>826</v>
      </c>
      <c r="F514" s="41" t="s">
        <v>826</v>
      </c>
    </row>
    <row r="515" spans="5:6" x14ac:dyDescent="0.25">
      <c r="E515" s="41" t="s">
        <v>827</v>
      </c>
      <c r="F515" s="41" t="s">
        <v>1227</v>
      </c>
    </row>
    <row r="516" spans="5:6" x14ac:dyDescent="0.25">
      <c r="E516" s="41" t="s">
        <v>828</v>
      </c>
      <c r="F516" s="41" t="s">
        <v>1334</v>
      </c>
    </row>
    <row r="517" spans="5:6" x14ac:dyDescent="0.25">
      <c r="E517" s="41" t="s">
        <v>829</v>
      </c>
      <c r="F517" s="41" t="s">
        <v>829</v>
      </c>
    </row>
    <row r="518" spans="5:6" x14ac:dyDescent="0.25">
      <c r="E518" s="41" t="s">
        <v>830</v>
      </c>
      <c r="F518" s="41" t="s">
        <v>830</v>
      </c>
    </row>
    <row r="519" spans="5:6" x14ac:dyDescent="0.25">
      <c r="E519" s="41" t="s">
        <v>831</v>
      </c>
      <c r="F519" s="41" t="s">
        <v>831</v>
      </c>
    </row>
    <row r="520" spans="5:6" x14ac:dyDescent="0.25">
      <c r="E520" s="41" t="s">
        <v>832</v>
      </c>
      <c r="F520" s="41" t="s">
        <v>832</v>
      </c>
    </row>
    <row r="521" spans="5:6" x14ac:dyDescent="0.25">
      <c r="E521" s="41" t="s">
        <v>833</v>
      </c>
      <c r="F521" s="41" t="s">
        <v>1273</v>
      </c>
    </row>
    <row r="522" spans="5:6" x14ac:dyDescent="0.25">
      <c r="E522" s="41" t="s">
        <v>834</v>
      </c>
      <c r="F522" s="41" t="s">
        <v>1232</v>
      </c>
    </row>
    <row r="523" spans="5:6" x14ac:dyDescent="0.25">
      <c r="E523" s="41" t="s">
        <v>835</v>
      </c>
      <c r="F523" s="41" t="s">
        <v>1066</v>
      </c>
    </row>
    <row r="524" spans="5:6" x14ac:dyDescent="0.25">
      <c r="E524" s="41" t="s">
        <v>836</v>
      </c>
      <c r="F524" s="41" t="s">
        <v>1236</v>
      </c>
    </row>
    <row r="525" spans="5:6" x14ac:dyDescent="0.25">
      <c r="E525" s="41" t="s">
        <v>837</v>
      </c>
      <c r="F525" s="41" t="s">
        <v>1238</v>
      </c>
    </row>
    <row r="526" spans="5:6" x14ac:dyDescent="0.25">
      <c r="E526" s="41" t="s">
        <v>838</v>
      </c>
      <c r="F526" s="41" t="s">
        <v>1230</v>
      </c>
    </row>
    <row r="527" spans="5:6" x14ac:dyDescent="0.25">
      <c r="E527" s="41" t="s">
        <v>839</v>
      </c>
      <c r="F527" s="41" t="s">
        <v>839</v>
      </c>
    </row>
    <row r="528" spans="5:6" x14ac:dyDescent="0.25">
      <c r="E528" s="41" t="s">
        <v>840</v>
      </c>
      <c r="F528" s="41" t="s">
        <v>840</v>
      </c>
    </row>
    <row r="529" spans="5:6" x14ac:dyDescent="0.25">
      <c r="E529" s="41" t="s">
        <v>841</v>
      </c>
      <c r="F529" s="41" t="s">
        <v>841</v>
      </c>
    </row>
    <row r="530" spans="5:6" x14ac:dyDescent="0.25">
      <c r="E530" s="41" t="s">
        <v>842</v>
      </c>
      <c r="F530" s="41" t="s">
        <v>842</v>
      </c>
    </row>
    <row r="531" spans="5:6" x14ac:dyDescent="0.25">
      <c r="E531" s="41" t="s">
        <v>843</v>
      </c>
      <c r="F531" s="41" t="s">
        <v>1235</v>
      </c>
    </row>
    <row r="532" spans="5:6" x14ac:dyDescent="0.25">
      <c r="E532" s="41" t="s">
        <v>844</v>
      </c>
      <c r="F532" s="41" t="s">
        <v>844</v>
      </c>
    </row>
    <row r="533" spans="5:6" x14ac:dyDescent="0.25">
      <c r="E533" s="41" t="s">
        <v>845</v>
      </c>
      <c r="F533" s="41" t="s">
        <v>1233</v>
      </c>
    </row>
    <row r="534" spans="5:6" x14ac:dyDescent="0.25">
      <c r="E534" s="41" t="s">
        <v>846</v>
      </c>
      <c r="F534" s="41" t="s">
        <v>1234</v>
      </c>
    </row>
    <row r="535" spans="5:6" x14ac:dyDescent="0.25">
      <c r="E535" s="41" t="s">
        <v>847</v>
      </c>
      <c r="F535" s="41" t="s">
        <v>847</v>
      </c>
    </row>
    <row r="536" spans="5:6" x14ac:dyDescent="0.25">
      <c r="E536" s="41" t="s">
        <v>848</v>
      </c>
      <c r="F536" s="41" t="s">
        <v>848</v>
      </c>
    </row>
    <row r="537" spans="5:6" x14ac:dyDescent="0.25">
      <c r="E537" s="41" t="s">
        <v>849</v>
      </c>
      <c r="F537" s="41" t="s">
        <v>1262</v>
      </c>
    </row>
    <row r="538" spans="5:6" x14ac:dyDescent="0.25">
      <c r="E538" s="41" t="s">
        <v>850</v>
      </c>
      <c r="F538" s="41" t="s">
        <v>850</v>
      </c>
    </row>
    <row r="539" spans="5:6" x14ac:dyDescent="0.25">
      <c r="E539" s="41" t="s">
        <v>851</v>
      </c>
      <c r="F539" s="41" t="s">
        <v>1237</v>
      </c>
    </row>
    <row r="540" spans="5:6" x14ac:dyDescent="0.25">
      <c r="E540" s="41" t="s">
        <v>852</v>
      </c>
      <c r="F540" s="41" t="s">
        <v>1240</v>
      </c>
    </row>
    <row r="541" spans="5:6" x14ac:dyDescent="0.25">
      <c r="E541" s="41" t="s">
        <v>853</v>
      </c>
      <c r="F541" s="41" t="s">
        <v>1241</v>
      </c>
    </row>
    <row r="542" spans="5:6" x14ac:dyDescent="0.25">
      <c r="E542" s="41" t="s">
        <v>854</v>
      </c>
      <c r="F542" s="41" t="s">
        <v>1243</v>
      </c>
    </row>
    <row r="543" spans="5:6" x14ac:dyDescent="0.25">
      <c r="E543" s="41" t="s">
        <v>855</v>
      </c>
      <c r="F543" s="41" t="s">
        <v>855</v>
      </c>
    </row>
    <row r="544" spans="5:6" x14ac:dyDescent="0.25">
      <c r="E544" s="41" t="s">
        <v>856</v>
      </c>
      <c r="F544" s="41" t="s">
        <v>856</v>
      </c>
    </row>
    <row r="545" spans="5:6" x14ac:dyDescent="0.25">
      <c r="E545" s="41" t="s">
        <v>857</v>
      </c>
      <c r="F545" s="41" t="s">
        <v>1244</v>
      </c>
    </row>
    <row r="546" spans="5:6" x14ac:dyDescent="0.25">
      <c r="E546" s="41" t="s">
        <v>858</v>
      </c>
      <c r="F546" s="41" t="s">
        <v>858</v>
      </c>
    </row>
    <row r="547" spans="5:6" x14ac:dyDescent="0.25">
      <c r="E547" s="41" t="s">
        <v>859</v>
      </c>
      <c r="F547" s="41" t="s">
        <v>1246</v>
      </c>
    </row>
    <row r="548" spans="5:6" x14ac:dyDescent="0.25">
      <c r="E548" s="41" t="s">
        <v>860</v>
      </c>
      <c r="F548" s="41" t="s">
        <v>860</v>
      </c>
    </row>
    <row r="549" spans="5:6" x14ac:dyDescent="0.25">
      <c r="E549" s="41" t="s">
        <v>861</v>
      </c>
      <c r="F549" s="41" t="s">
        <v>1256</v>
      </c>
    </row>
    <row r="550" spans="5:6" x14ac:dyDescent="0.25">
      <c r="E550" s="41" t="s">
        <v>862</v>
      </c>
      <c r="F550" s="41" t="s">
        <v>862</v>
      </c>
    </row>
    <row r="551" spans="5:6" x14ac:dyDescent="0.25">
      <c r="E551" s="41" t="s">
        <v>863</v>
      </c>
      <c r="F551" s="41" t="s">
        <v>863</v>
      </c>
    </row>
    <row r="552" spans="5:6" x14ac:dyDescent="0.25">
      <c r="E552" s="41" t="s">
        <v>864</v>
      </c>
      <c r="F552" s="41" t="s">
        <v>1249</v>
      </c>
    </row>
    <row r="553" spans="5:6" x14ac:dyDescent="0.25">
      <c r="E553" s="41" t="s">
        <v>865</v>
      </c>
      <c r="F553" s="41" t="s">
        <v>1252</v>
      </c>
    </row>
    <row r="554" spans="5:6" x14ac:dyDescent="0.25">
      <c r="E554" s="41" t="s">
        <v>866</v>
      </c>
      <c r="F554" s="41" t="s">
        <v>1251</v>
      </c>
    </row>
    <row r="555" spans="5:6" x14ac:dyDescent="0.25">
      <c r="E555" s="41" t="s">
        <v>867</v>
      </c>
      <c r="F555" s="41" t="s">
        <v>867</v>
      </c>
    </row>
    <row r="556" spans="5:6" x14ac:dyDescent="0.25">
      <c r="E556" s="41" t="s">
        <v>868</v>
      </c>
      <c r="F556" s="41" t="s">
        <v>1250</v>
      </c>
    </row>
    <row r="557" spans="5:6" x14ac:dyDescent="0.25">
      <c r="E557" s="41" t="s">
        <v>869</v>
      </c>
      <c r="F557" s="41" t="s">
        <v>1093</v>
      </c>
    </row>
    <row r="558" spans="5:6" x14ac:dyDescent="0.25">
      <c r="E558" s="41" t="s">
        <v>870</v>
      </c>
      <c r="F558" s="41" t="s">
        <v>1260</v>
      </c>
    </row>
    <row r="559" spans="5:6" x14ac:dyDescent="0.25">
      <c r="E559" s="41" t="s">
        <v>871</v>
      </c>
      <c r="F559" s="41" t="s">
        <v>1300</v>
      </c>
    </row>
    <row r="560" spans="5:6" x14ac:dyDescent="0.25">
      <c r="E560" s="41" t="s">
        <v>872</v>
      </c>
      <c r="F560" s="41" t="s">
        <v>1095</v>
      </c>
    </row>
    <row r="561" spans="5:6" x14ac:dyDescent="0.25">
      <c r="E561" s="41" t="s">
        <v>873</v>
      </c>
      <c r="F561" s="41" t="s">
        <v>873</v>
      </c>
    </row>
    <row r="562" spans="5:6" x14ac:dyDescent="0.25">
      <c r="E562" s="41" t="s">
        <v>874</v>
      </c>
      <c r="F562" s="41" t="s">
        <v>874</v>
      </c>
    </row>
    <row r="563" spans="5:6" x14ac:dyDescent="0.25">
      <c r="E563" s="41" t="s">
        <v>875</v>
      </c>
      <c r="F563" s="41" t="s">
        <v>1242</v>
      </c>
    </row>
    <row r="564" spans="5:6" x14ac:dyDescent="0.25">
      <c r="E564" s="41" t="s">
        <v>876</v>
      </c>
      <c r="F564" s="41" t="s">
        <v>876</v>
      </c>
    </row>
    <row r="565" spans="5:6" x14ac:dyDescent="0.25">
      <c r="E565" s="41" t="s">
        <v>877</v>
      </c>
      <c r="F565" s="41" t="s">
        <v>877</v>
      </c>
    </row>
    <row r="566" spans="5:6" x14ac:dyDescent="0.25">
      <c r="E566" s="41" t="s">
        <v>878</v>
      </c>
      <c r="F566" s="41" t="s">
        <v>1257</v>
      </c>
    </row>
    <row r="567" spans="5:6" x14ac:dyDescent="0.25">
      <c r="E567" s="41" t="s">
        <v>879</v>
      </c>
      <c r="F567" s="41" t="s">
        <v>1259</v>
      </c>
    </row>
    <row r="568" spans="5:6" x14ac:dyDescent="0.25">
      <c r="E568" s="41" t="s">
        <v>880</v>
      </c>
      <c r="F568" s="41" t="s">
        <v>1258</v>
      </c>
    </row>
    <row r="569" spans="5:6" x14ac:dyDescent="0.25">
      <c r="E569" s="41" t="s">
        <v>881</v>
      </c>
      <c r="F569" s="41" t="s">
        <v>881</v>
      </c>
    </row>
    <row r="570" spans="5:6" x14ac:dyDescent="0.25">
      <c r="E570" s="41" t="s">
        <v>882</v>
      </c>
      <c r="F570" s="41" t="s">
        <v>882</v>
      </c>
    </row>
    <row r="571" spans="5:6" x14ac:dyDescent="0.25">
      <c r="E571" s="41" t="s">
        <v>883</v>
      </c>
      <c r="F571" s="41" t="s">
        <v>883</v>
      </c>
    </row>
    <row r="572" spans="5:6" x14ac:dyDescent="0.25">
      <c r="E572" s="41" t="s">
        <v>884</v>
      </c>
      <c r="F572" s="41" t="s">
        <v>884</v>
      </c>
    </row>
    <row r="573" spans="5:6" x14ac:dyDescent="0.25">
      <c r="E573" s="41" t="s">
        <v>885</v>
      </c>
      <c r="F573" s="41" t="s">
        <v>885</v>
      </c>
    </row>
    <row r="574" spans="5:6" x14ac:dyDescent="0.25">
      <c r="E574" s="41" t="s">
        <v>886</v>
      </c>
      <c r="F574" s="41" t="s">
        <v>1255</v>
      </c>
    </row>
    <row r="575" spans="5:6" x14ac:dyDescent="0.25">
      <c r="E575" s="41" t="s">
        <v>887</v>
      </c>
      <c r="F575" s="41" t="s">
        <v>887</v>
      </c>
    </row>
    <row r="576" spans="5:6" x14ac:dyDescent="0.25">
      <c r="E576" s="41" t="s">
        <v>888</v>
      </c>
      <c r="F576" s="41" t="s">
        <v>1263</v>
      </c>
    </row>
    <row r="577" spans="5:6" x14ac:dyDescent="0.25">
      <c r="E577" s="41" t="s">
        <v>889</v>
      </c>
      <c r="F577" s="41" t="s">
        <v>1330</v>
      </c>
    </row>
    <row r="578" spans="5:6" x14ac:dyDescent="0.25">
      <c r="E578" s="41" t="s">
        <v>890</v>
      </c>
      <c r="F578" s="41" t="s">
        <v>890</v>
      </c>
    </row>
    <row r="579" spans="5:6" x14ac:dyDescent="0.25">
      <c r="E579" s="41" t="s">
        <v>891</v>
      </c>
      <c r="F579" s="41" t="s">
        <v>891</v>
      </c>
    </row>
    <row r="580" spans="5:6" x14ac:dyDescent="0.25">
      <c r="E580" s="41" t="s">
        <v>892</v>
      </c>
      <c r="F580" s="41" t="s">
        <v>1264</v>
      </c>
    </row>
    <row r="581" spans="5:6" x14ac:dyDescent="0.25">
      <c r="E581" s="41" t="s">
        <v>893</v>
      </c>
      <c r="F581" s="41" t="s">
        <v>1268</v>
      </c>
    </row>
    <row r="582" spans="5:6" x14ac:dyDescent="0.25">
      <c r="E582" s="41" t="s">
        <v>894</v>
      </c>
      <c r="F582" s="41" t="s">
        <v>894</v>
      </c>
    </row>
    <row r="583" spans="5:6" x14ac:dyDescent="0.25">
      <c r="E583" s="41" t="s">
        <v>895</v>
      </c>
      <c r="F583" s="41" t="s">
        <v>895</v>
      </c>
    </row>
    <row r="584" spans="5:6" x14ac:dyDescent="0.25">
      <c r="E584" s="41" t="s">
        <v>896</v>
      </c>
      <c r="F584" s="41" t="s">
        <v>1267</v>
      </c>
    </row>
    <row r="585" spans="5:6" x14ac:dyDescent="0.25">
      <c r="E585" s="41" t="s">
        <v>897</v>
      </c>
      <c r="F585" s="41" t="s">
        <v>897</v>
      </c>
    </row>
    <row r="586" spans="5:6" x14ac:dyDescent="0.25">
      <c r="E586" s="41" t="s">
        <v>898</v>
      </c>
      <c r="F586" s="41" t="s">
        <v>1266</v>
      </c>
    </row>
    <row r="587" spans="5:6" x14ac:dyDescent="0.25">
      <c r="E587" s="41" t="s">
        <v>899</v>
      </c>
      <c r="F587" s="41" t="s">
        <v>1265</v>
      </c>
    </row>
    <row r="588" spans="5:6" x14ac:dyDescent="0.25">
      <c r="E588" s="41" t="s">
        <v>900</v>
      </c>
      <c r="F588" s="41" t="s">
        <v>900</v>
      </c>
    </row>
    <row r="589" spans="5:6" x14ac:dyDescent="0.25">
      <c r="E589" s="41" t="s">
        <v>901</v>
      </c>
      <c r="F589" s="41" t="s">
        <v>1269</v>
      </c>
    </row>
    <row r="590" spans="5:6" x14ac:dyDescent="0.25">
      <c r="E590" s="41" t="s">
        <v>902</v>
      </c>
      <c r="F590" s="41" t="s">
        <v>902</v>
      </c>
    </row>
    <row r="591" spans="5:6" x14ac:dyDescent="0.25">
      <c r="E591" s="41" t="s">
        <v>903</v>
      </c>
      <c r="F591" s="41" t="s">
        <v>1271</v>
      </c>
    </row>
    <row r="592" spans="5:6" x14ac:dyDescent="0.25">
      <c r="E592" s="41" t="s">
        <v>904</v>
      </c>
      <c r="F592" s="41" t="s">
        <v>904</v>
      </c>
    </row>
    <row r="593" spans="5:6" x14ac:dyDescent="0.25">
      <c r="E593" s="41" t="s">
        <v>905</v>
      </c>
      <c r="F593" s="41" t="s">
        <v>1270</v>
      </c>
    </row>
    <row r="594" spans="5:6" x14ac:dyDescent="0.25">
      <c r="E594" s="41" t="s">
        <v>906</v>
      </c>
      <c r="F594" s="41" t="s">
        <v>1119</v>
      </c>
    </row>
    <row r="595" spans="5:6" x14ac:dyDescent="0.25">
      <c r="E595" s="41" t="s">
        <v>907</v>
      </c>
      <c r="F595" s="41" t="s">
        <v>907</v>
      </c>
    </row>
    <row r="596" spans="5:6" x14ac:dyDescent="0.25">
      <c r="E596" s="41" t="s">
        <v>908</v>
      </c>
      <c r="F596" s="41" t="s">
        <v>908</v>
      </c>
    </row>
    <row r="597" spans="5:6" x14ac:dyDescent="0.25">
      <c r="E597" s="41" t="s">
        <v>909</v>
      </c>
      <c r="F597" s="41" t="s">
        <v>1299</v>
      </c>
    </row>
    <row r="598" spans="5:6" x14ac:dyDescent="0.25">
      <c r="E598" s="41" t="s">
        <v>910</v>
      </c>
      <c r="F598" s="41" t="s">
        <v>1275</v>
      </c>
    </row>
    <row r="599" spans="5:6" x14ac:dyDescent="0.25">
      <c r="E599" s="41" t="s">
        <v>911</v>
      </c>
      <c r="F599" s="41" t="s">
        <v>911</v>
      </c>
    </row>
    <row r="600" spans="5:6" x14ac:dyDescent="0.25">
      <c r="E600" s="41" t="s">
        <v>912</v>
      </c>
      <c r="F600" s="41" t="s">
        <v>912</v>
      </c>
    </row>
    <row r="601" spans="5:6" x14ac:dyDescent="0.25">
      <c r="E601" s="41" t="s">
        <v>913</v>
      </c>
      <c r="F601" s="41" t="s">
        <v>1272</v>
      </c>
    </row>
    <row r="602" spans="5:6" x14ac:dyDescent="0.25">
      <c r="E602" s="41" t="s">
        <v>914</v>
      </c>
      <c r="F602" s="41" t="s">
        <v>1276</v>
      </c>
    </row>
    <row r="603" spans="5:6" x14ac:dyDescent="0.25">
      <c r="E603" s="41" t="s">
        <v>915</v>
      </c>
      <c r="F603" s="41" t="s">
        <v>1281</v>
      </c>
    </row>
    <row r="604" spans="5:6" x14ac:dyDescent="0.25">
      <c r="E604" s="41" t="s">
        <v>916</v>
      </c>
      <c r="F604" s="41" t="s">
        <v>1277</v>
      </c>
    </row>
    <row r="605" spans="5:6" x14ac:dyDescent="0.25">
      <c r="E605" s="41" t="s">
        <v>917</v>
      </c>
      <c r="F605" s="41" t="s">
        <v>917</v>
      </c>
    </row>
    <row r="606" spans="5:6" x14ac:dyDescent="0.25">
      <c r="E606" s="41" t="s">
        <v>918</v>
      </c>
      <c r="F606" s="41" t="s">
        <v>918</v>
      </c>
    </row>
    <row r="607" spans="5:6" x14ac:dyDescent="0.25">
      <c r="E607" s="41" t="s">
        <v>919</v>
      </c>
      <c r="F607" s="41" t="s">
        <v>1278</v>
      </c>
    </row>
    <row r="608" spans="5:6" x14ac:dyDescent="0.25">
      <c r="E608" s="41" t="s">
        <v>920</v>
      </c>
      <c r="F608" s="41" t="s">
        <v>920</v>
      </c>
    </row>
    <row r="609" spans="5:6" x14ac:dyDescent="0.25">
      <c r="E609" s="41" t="s">
        <v>921</v>
      </c>
      <c r="F609" s="41" t="s">
        <v>1280</v>
      </c>
    </row>
    <row r="610" spans="5:6" x14ac:dyDescent="0.25">
      <c r="E610" s="41" t="s">
        <v>922</v>
      </c>
      <c r="F610" s="41" t="s">
        <v>1129</v>
      </c>
    </row>
    <row r="611" spans="5:6" x14ac:dyDescent="0.25">
      <c r="E611" s="41" t="s">
        <v>923</v>
      </c>
      <c r="F611" s="41" t="s">
        <v>923</v>
      </c>
    </row>
    <row r="612" spans="5:6" x14ac:dyDescent="0.25">
      <c r="E612" s="41" t="s">
        <v>924</v>
      </c>
      <c r="F612" s="41" t="s">
        <v>1286</v>
      </c>
    </row>
    <row r="613" spans="5:6" x14ac:dyDescent="0.25">
      <c r="E613" s="41" t="s">
        <v>925</v>
      </c>
      <c r="F613" s="41" t="s">
        <v>925</v>
      </c>
    </row>
    <row r="614" spans="5:6" x14ac:dyDescent="0.25">
      <c r="E614" s="41" t="s">
        <v>926</v>
      </c>
      <c r="F614" s="41" t="s">
        <v>926</v>
      </c>
    </row>
    <row r="615" spans="5:6" x14ac:dyDescent="0.25">
      <c r="E615" s="41" t="s">
        <v>927</v>
      </c>
      <c r="F615" s="41" t="s">
        <v>1290</v>
      </c>
    </row>
    <row r="616" spans="5:6" x14ac:dyDescent="0.25">
      <c r="E616" s="41" t="s">
        <v>928</v>
      </c>
      <c r="F616" s="41" t="s">
        <v>1131</v>
      </c>
    </row>
    <row r="617" spans="5:6" x14ac:dyDescent="0.25">
      <c r="E617" s="41" t="s">
        <v>929</v>
      </c>
      <c r="F617" s="41" t="s">
        <v>1132</v>
      </c>
    </row>
    <row r="618" spans="5:6" x14ac:dyDescent="0.25">
      <c r="E618" s="41" t="s">
        <v>930</v>
      </c>
      <c r="F618" s="41" t="s">
        <v>930</v>
      </c>
    </row>
    <row r="619" spans="5:6" x14ac:dyDescent="0.25">
      <c r="E619" s="41" t="s">
        <v>931</v>
      </c>
      <c r="F619" s="41" t="s">
        <v>1285</v>
      </c>
    </row>
    <row r="620" spans="5:6" x14ac:dyDescent="0.25">
      <c r="E620" s="41" t="s">
        <v>932</v>
      </c>
      <c r="F620" s="41" t="s">
        <v>932</v>
      </c>
    </row>
    <row r="621" spans="5:6" x14ac:dyDescent="0.25">
      <c r="E621" s="41" t="s">
        <v>933</v>
      </c>
      <c r="F621" s="41" t="s">
        <v>933</v>
      </c>
    </row>
    <row r="622" spans="5:6" x14ac:dyDescent="0.25">
      <c r="E622" s="41" t="s">
        <v>934</v>
      </c>
      <c r="F622" s="41" t="s">
        <v>1289</v>
      </c>
    </row>
    <row r="623" spans="5:6" x14ac:dyDescent="0.25">
      <c r="E623" s="41" t="s">
        <v>935</v>
      </c>
      <c r="F623" s="41" t="s">
        <v>935</v>
      </c>
    </row>
    <row r="624" spans="5:6" x14ac:dyDescent="0.25">
      <c r="E624" s="41" t="s">
        <v>936</v>
      </c>
      <c r="F624" s="41" t="s">
        <v>1284</v>
      </c>
    </row>
    <row r="625" spans="5:6" x14ac:dyDescent="0.25">
      <c r="E625" s="41" t="s">
        <v>937</v>
      </c>
      <c r="F625" s="41" t="s">
        <v>1253</v>
      </c>
    </row>
    <row r="626" spans="5:6" x14ac:dyDescent="0.25">
      <c r="E626" s="41" t="s">
        <v>938</v>
      </c>
      <c r="F626" s="41" t="s">
        <v>1283</v>
      </c>
    </row>
    <row r="627" spans="5:6" x14ac:dyDescent="0.25">
      <c r="E627" s="41" t="s">
        <v>939</v>
      </c>
      <c r="F627" s="41" t="s">
        <v>1140</v>
      </c>
    </row>
    <row r="628" spans="5:6" x14ac:dyDescent="0.25">
      <c r="E628" s="41" t="s">
        <v>940</v>
      </c>
      <c r="F628" s="41" t="s">
        <v>940</v>
      </c>
    </row>
    <row r="629" spans="5:6" x14ac:dyDescent="0.25">
      <c r="E629" s="41" t="s">
        <v>941</v>
      </c>
      <c r="F629" s="41" t="s">
        <v>941</v>
      </c>
    </row>
    <row r="630" spans="5:6" x14ac:dyDescent="0.25">
      <c r="E630" s="41" t="s">
        <v>942</v>
      </c>
      <c r="F630" s="41" t="s">
        <v>942</v>
      </c>
    </row>
    <row r="631" spans="5:6" x14ac:dyDescent="0.25">
      <c r="E631" s="41" t="s">
        <v>943</v>
      </c>
      <c r="F631" s="41" t="s">
        <v>1282</v>
      </c>
    </row>
    <row r="632" spans="5:6" x14ac:dyDescent="0.25">
      <c r="E632" s="41" t="s">
        <v>944</v>
      </c>
      <c r="F632" s="41" t="s">
        <v>944</v>
      </c>
    </row>
    <row r="633" spans="5:6" x14ac:dyDescent="0.25">
      <c r="E633" s="41" t="s">
        <v>945</v>
      </c>
      <c r="F633" s="41" t="s">
        <v>945</v>
      </c>
    </row>
    <row r="634" spans="5:6" x14ac:dyDescent="0.25">
      <c r="E634" s="41" t="s">
        <v>946</v>
      </c>
      <c r="F634" s="41" t="s">
        <v>946</v>
      </c>
    </row>
    <row r="635" spans="5:6" x14ac:dyDescent="0.25">
      <c r="E635" s="41" t="s">
        <v>947</v>
      </c>
      <c r="F635" s="41" t="s">
        <v>947</v>
      </c>
    </row>
    <row r="636" spans="5:6" x14ac:dyDescent="0.25">
      <c r="E636" s="41" t="s">
        <v>948</v>
      </c>
      <c r="F636" s="41" t="s">
        <v>948</v>
      </c>
    </row>
    <row r="637" spans="5:6" x14ac:dyDescent="0.25">
      <c r="E637" s="41" t="s">
        <v>949</v>
      </c>
      <c r="F637" s="41" t="s">
        <v>1293</v>
      </c>
    </row>
    <row r="638" spans="5:6" x14ac:dyDescent="0.25">
      <c r="E638" s="41" t="s">
        <v>950</v>
      </c>
      <c r="F638" s="41" t="s">
        <v>1291</v>
      </c>
    </row>
    <row r="639" spans="5:6" x14ac:dyDescent="0.25">
      <c r="E639" s="41" t="s">
        <v>951</v>
      </c>
      <c r="F639" s="41" t="s">
        <v>1295</v>
      </c>
    </row>
    <row r="640" spans="5:6" x14ac:dyDescent="0.25">
      <c r="E640" s="41" t="s">
        <v>952</v>
      </c>
      <c r="F640" s="41" t="s">
        <v>952</v>
      </c>
    </row>
    <row r="641" spans="5:6" x14ac:dyDescent="0.25">
      <c r="E641" s="41" t="s">
        <v>953</v>
      </c>
      <c r="F641" s="41" t="s">
        <v>1150</v>
      </c>
    </row>
    <row r="642" spans="5:6" x14ac:dyDescent="0.25">
      <c r="E642" s="41" t="s">
        <v>954</v>
      </c>
      <c r="F642" s="41" t="s">
        <v>954</v>
      </c>
    </row>
    <row r="643" spans="5:6" x14ac:dyDescent="0.25">
      <c r="E643" s="41" t="s">
        <v>955</v>
      </c>
      <c r="F643" s="41" t="s">
        <v>955</v>
      </c>
    </row>
    <row r="644" spans="5:6" x14ac:dyDescent="0.25">
      <c r="E644" s="41" t="s">
        <v>956</v>
      </c>
      <c r="F644" s="41" t="s">
        <v>1292</v>
      </c>
    </row>
    <row r="645" spans="5:6" x14ac:dyDescent="0.25">
      <c r="E645" s="41" t="s">
        <v>957</v>
      </c>
      <c r="F645" s="41" t="s">
        <v>1288</v>
      </c>
    </row>
    <row r="646" spans="5:6" x14ac:dyDescent="0.25">
      <c r="E646" s="41" t="s">
        <v>958</v>
      </c>
      <c r="F646" s="41" t="s">
        <v>1294</v>
      </c>
    </row>
    <row r="647" spans="5:6" x14ac:dyDescent="0.25">
      <c r="E647" s="41" t="s">
        <v>959</v>
      </c>
      <c r="F647" s="41" t="s">
        <v>1154</v>
      </c>
    </row>
    <row r="648" spans="5:6" x14ac:dyDescent="0.25">
      <c r="E648" s="41" t="s">
        <v>960</v>
      </c>
      <c r="F648" s="41" t="s">
        <v>1155</v>
      </c>
    </row>
    <row r="649" spans="5:6" x14ac:dyDescent="0.25">
      <c r="E649" s="41" t="s">
        <v>961</v>
      </c>
      <c r="F649" s="41" t="s">
        <v>961</v>
      </c>
    </row>
    <row r="650" spans="5:6" x14ac:dyDescent="0.25">
      <c r="E650" s="41" t="s">
        <v>962</v>
      </c>
      <c r="F650" s="41" t="s">
        <v>1157</v>
      </c>
    </row>
    <row r="651" spans="5:6" x14ac:dyDescent="0.25">
      <c r="E651" s="41" t="s">
        <v>963</v>
      </c>
      <c r="F651" s="41" t="s">
        <v>1158</v>
      </c>
    </row>
    <row r="652" spans="5:6" x14ac:dyDescent="0.25">
      <c r="E652" s="41" t="s">
        <v>964</v>
      </c>
      <c r="F652" s="41" t="s">
        <v>1297</v>
      </c>
    </row>
    <row r="653" spans="5:6" x14ac:dyDescent="0.25">
      <c r="E653" s="41" t="s">
        <v>965</v>
      </c>
      <c r="F653" s="41" t="s">
        <v>965</v>
      </c>
    </row>
    <row r="654" spans="5:6" x14ac:dyDescent="0.25">
      <c r="E654" s="41" t="s">
        <v>966</v>
      </c>
      <c r="F654" s="41" t="s">
        <v>1296</v>
      </c>
    </row>
    <row r="655" spans="5:6" x14ac:dyDescent="0.25">
      <c r="E655" s="41" t="s">
        <v>967</v>
      </c>
      <c r="F655" s="41" t="s">
        <v>1161</v>
      </c>
    </row>
    <row r="656" spans="5:6" x14ac:dyDescent="0.25">
      <c r="E656" s="41" t="s">
        <v>968</v>
      </c>
      <c r="F656" s="41" t="s">
        <v>968</v>
      </c>
    </row>
    <row r="657" spans="5:6" x14ac:dyDescent="0.25">
      <c r="E657" s="41" t="s">
        <v>969</v>
      </c>
      <c r="F657" s="41" t="s">
        <v>1298</v>
      </c>
    </row>
    <row r="658" spans="5:6" x14ac:dyDescent="0.25">
      <c r="E658" s="41" t="s">
        <v>970</v>
      </c>
      <c r="F658" s="41" t="s">
        <v>970</v>
      </c>
    </row>
    <row r="659" spans="5:6" x14ac:dyDescent="0.25">
      <c r="E659" s="41" t="s">
        <v>971</v>
      </c>
      <c r="F659" s="41" t="s">
        <v>971</v>
      </c>
    </row>
    <row r="660" spans="5:6" x14ac:dyDescent="0.25">
      <c r="E660" s="41" t="s">
        <v>972</v>
      </c>
      <c r="F660" s="41" t="s">
        <v>972</v>
      </c>
    </row>
    <row r="661" spans="5:6" x14ac:dyDescent="0.25">
      <c r="E661" s="41" t="s">
        <v>973</v>
      </c>
      <c r="F661" s="41" t="s">
        <v>1165</v>
      </c>
    </row>
    <row r="662" spans="5:6" x14ac:dyDescent="0.25">
      <c r="E662" s="41" t="s">
        <v>974</v>
      </c>
      <c r="F662" s="41" t="s">
        <v>1301</v>
      </c>
    </row>
    <row r="663" spans="5:6" x14ac:dyDescent="0.25">
      <c r="E663" s="41" t="s">
        <v>975</v>
      </c>
      <c r="F663" s="41" t="s">
        <v>1302</v>
      </c>
    </row>
    <row r="664" spans="5:6" x14ac:dyDescent="0.25">
      <c r="E664" s="41" t="s">
        <v>976</v>
      </c>
      <c r="F664" s="41" t="s">
        <v>976</v>
      </c>
    </row>
    <row r="665" spans="5:6" x14ac:dyDescent="0.25">
      <c r="E665" s="41" t="s">
        <v>977</v>
      </c>
      <c r="F665" s="41" t="s">
        <v>1306</v>
      </c>
    </row>
    <row r="666" spans="5:6" x14ac:dyDescent="0.25">
      <c r="E666" s="41" t="s">
        <v>978</v>
      </c>
      <c r="F666" s="41" t="s">
        <v>1274</v>
      </c>
    </row>
    <row r="667" spans="5:6" x14ac:dyDescent="0.25">
      <c r="E667" s="41" t="s">
        <v>979</v>
      </c>
      <c r="F667" s="41" t="s">
        <v>1279</v>
      </c>
    </row>
    <row r="668" spans="5:6" x14ac:dyDescent="0.25">
      <c r="E668" s="41" t="s">
        <v>980</v>
      </c>
      <c r="F668" s="41" t="s">
        <v>1310</v>
      </c>
    </row>
    <row r="669" spans="5:6" x14ac:dyDescent="0.25">
      <c r="E669" s="41" t="s">
        <v>981</v>
      </c>
      <c r="F669" s="41" t="s">
        <v>1332</v>
      </c>
    </row>
    <row r="670" spans="5:6" x14ac:dyDescent="0.25">
      <c r="E670" s="41" t="s">
        <v>982</v>
      </c>
      <c r="F670" s="41" t="s">
        <v>982</v>
      </c>
    </row>
    <row r="671" spans="5:6" x14ac:dyDescent="0.25">
      <c r="E671" s="41" t="s">
        <v>983</v>
      </c>
      <c r="F671" s="41" t="s">
        <v>983</v>
      </c>
    </row>
    <row r="672" spans="5:6" x14ac:dyDescent="0.25">
      <c r="E672" s="41" t="s">
        <v>984</v>
      </c>
      <c r="F672" s="41" t="s">
        <v>1312</v>
      </c>
    </row>
    <row r="673" spans="5:6" x14ac:dyDescent="0.25">
      <c r="E673" s="41" t="s">
        <v>985</v>
      </c>
      <c r="F673" s="41" t="s">
        <v>1303</v>
      </c>
    </row>
    <row r="674" spans="5:6" x14ac:dyDescent="0.25">
      <c r="E674" s="41" t="s">
        <v>986</v>
      </c>
      <c r="F674" s="41" t="s">
        <v>986</v>
      </c>
    </row>
    <row r="675" spans="5:6" x14ac:dyDescent="0.25">
      <c r="E675" s="41" t="s">
        <v>987</v>
      </c>
      <c r="F675" s="41" t="s">
        <v>987</v>
      </c>
    </row>
    <row r="676" spans="5:6" x14ac:dyDescent="0.25">
      <c r="E676" s="41" t="s">
        <v>988</v>
      </c>
      <c r="F676" s="41" t="s">
        <v>988</v>
      </c>
    </row>
    <row r="677" spans="5:6" x14ac:dyDescent="0.25">
      <c r="E677" s="41" t="s">
        <v>989</v>
      </c>
      <c r="F677" s="41" t="s">
        <v>1177</v>
      </c>
    </row>
    <row r="678" spans="5:6" x14ac:dyDescent="0.25">
      <c r="E678" s="41" t="s">
        <v>990</v>
      </c>
      <c r="F678" s="41" t="s">
        <v>1305</v>
      </c>
    </row>
    <row r="679" spans="5:6" x14ac:dyDescent="0.25">
      <c r="E679" s="41" t="s">
        <v>991</v>
      </c>
      <c r="F679" s="41" t="s">
        <v>1316</v>
      </c>
    </row>
    <row r="680" spans="5:6" x14ac:dyDescent="0.25">
      <c r="E680" s="41" t="s">
        <v>992</v>
      </c>
      <c r="F680" s="41" t="s">
        <v>1313</v>
      </c>
    </row>
    <row r="681" spans="5:6" x14ac:dyDescent="0.25">
      <c r="E681" s="41" t="s">
        <v>993</v>
      </c>
      <c r="F681" s="41" t="s">
        <v>1314</v>
      </c>
    </row>
    <row r="682" spans="5:6" x14ac:dyDescent="0.25">
      <c r="E682" s="41" t="s">
        <v>994</v>
      </c>
      <c r="F682" s="41" t="s">
        <v>1309</v>
      </c>
    </row>
    <row r="683" spans="5:6" x14ac:dyDescent="0.25">
      <c r="E683" s="41" t="s">
        <v>995</v>
      </c>
      <c r="F683" s="41" t="s">
        <v>995</v>
      </c>
    </row>
    <row r="684" spans="5:6" x14ac:dyDescent="0.25">
      <c r="E684" s="41" t="s">
        <v>996</v>
      </c>
      <c r="F684" s="41" t="s">
        <v>1337</v>
      </c>
    </row>
    <row r="685" spans="5:6" x14ac:dyDescent="0.25">
      <c r="E685" s="41" t="s">
        <v>997</v>
      </c>
      <c r="F685" s="41" t="s">
        <v>1311</v>
      </c>
    </row>
    <row r="686" spans="5:6" x14ac:dyDescent="0.25">
      <c r="E686" s="41" t="s">
        <v>998</v>
      </c>
      <c r="F686" s="41" t="s">
        <v>1248</v>
      </c>
    </row>
    <row r="687" spans="5:6" x14ac:dyDescent="0.25">
      <c r="E687" s="41" t="s">
        <v>999</v>
      </c>
      <c r="F687" s="41" t="s">
        <v>999</v>
      </c>
    </row>
    <row r="688" spans="5:6" x14ac:dyDescent="0.25">
      <c r="E688" s="41" t="s">
        <v>1000</v>
      </c>
      <c r="F688" s="41" t="s">
        <v>1304</v>
      </c>
    </row>
    <row r="689" spans="5:6" x14ac:dyDescent="0.25">
      <c r="E689" s="41" t="s">
        <v>1001</v>
      </c>
      <c r="F689" s="41" t="s">
        <v>1001</v>
      </c>
    </row>
    <row r="690" spans="5:6" x14ac:dyDescent="0.25">
      <c r="E690" s="41" t="s">
        <v>1002</v>
      </c>
      <c r="F690" s="41" t="s">
        <v>1307</v>
      </c>
    </row>
    <row r="691" spans="5:6" x14ac:dyDescent="0.25">
      <c r="E691" s="41" t="s">
        <v>1003</v>
      </c>
      <c r="F691" s="41" t="s">
        <v>1188</v>
      </c>
    </row>
    <row r="692" spans="5:6" x14ac:dyDescent="0.25">
      <c r="E692" s="41" t="s">
        <v>1004</v>
      </c>
      <c r="F692" s="41" t="s">
        <v>1315</v>
      </c>
    </row>
    <row r="693" spans="5:6" x14ac:dyDescent="0.25">
      <c r="E693" s="41" t="s">
        <v>1005</v>
      </c>
      <c r="F693" s="41" t="s">
        <v>1231</v>
      </c>
    </row>
    <row r="694" spans="5:6" x14ac:dyDescent="0.25">
      <c r="E694" s="41" t="s">
        <v>1006</v>
      </c>
      <c r="F694" s="41" t="s">
        <v>1317</v>
      </c>
    </row>
    <row r="695" spans="5:6" x14ac:dyDescent="0.25">
      <c r="E695" s="41" t="s">
        <v>1007</v>
      </c>
      <c r="F695" s="41" t="s">
        <v>1325</v>
      </c>
    </row>
    <row r="696" spans="5:6" x14ac:dyDescent="0.25">
      <c r="E696" s="41" t="s">
        <v>1008</v>
      </c>
      <c r="F696" s="41" t="s">
        <v>1320</v>
      </c>
    </row>
    <row r="697" spans="5:6" x14ac:dyDescent="0.25">
      <c r="E697" s="41" t="s">
        <v>1009</v>
      </c>
      <c r="F697" s="41" t="s">
        <v>1326</v>
      </c>
    </row>
    <row r="698" spans="5:6" x14ac:dyDescent="0.25">
      <c r="E698" s="41" t="s">
        <v>1010</v>
      </c>
      <c r="F698" s="41" t="s">
        <v>1319</v>
      </c>
    </row>
    <row r="699" spans="5:6" x14ac:dyDescent="0.25">
      <c r="E699" s="41" t="s">
        <v>1011</v>
      </c>
      <c r="F699" s="41" t="s">
        <v>1011</v>
      </c>
    </row>
    <row r="700" spans="5:6" x14ac:dyDescent="0.25">
      <c r="E700" s="41" t="s">
        <v>1012</v>
      </c>
      <c r="F700" s="41" t="s">
        <v>1012</v>
      </c>
    </row>
    <row r="701" spans="5:6" x14ac:dyDescent="0.25">
      <c r="E701" s="41" t="s">
        <v>1013</v>
      </c>
      <c r="F701" s="41" t="s">
        <v>1013</v>
      </c>
    </row>
    <row r="702" spans="5:6" x14ac:dyDescent="0.25">
      <c r="E702" s="41" t="s">
        <v>1014</v>
      </c>
      <c r="F702" s="41" t="s">
        <v>1014</v>
      </c>
    </row>
    <row r="703" spans="5:6" x14ac:dyDescent="0.25">
      <c r="E703" s="41" t="s">
        <v>1015</v>
      </c>
      <c r="F703" s="41" t="s">
        <v>1322</v>
      </c>
    </row>
    <row r="704" spans="5:6" x14ac:dyDescent="0.25">
      <c r="E704" s="41" t="s">
        <v>1016</v>
      </c>
      <c r="F704" s="41" t="s">
        <v>1323</v>
      </c>
    </row>
    <row r="705" spans="5:6" x14ac:dyDescent="0.25">
      <c r="E705" s="41" t="s">
        <v>1017</v>
      </c>
      <c r="F705" s="41" t="s">
        <v>1324</v>
      </c>
    </row>
    <row r="706" spans="5:6" x14ac:dyDescent="0.25">
      <c r="E706" s="41" t="s">
        <v>1018</v>
      </c>
      <c r="F706" s="41" t="s">
        <v>1321</v>
      </c>
    </row>
    <row r="707" spans="5:6" x14ac:dyDescent="0.25">
      <c r="E707" s="41" t="s">
        <v>1019</v>
      </c>
      <c r="F707" s="41" t="s">
        <v>1318</v>
      </c>
    </row>
    <row r="708" spans="5:6" x14ac:dyDescent="0.25">
      <c r="E708" s="41" t="s">
        <v>1020</v>
      </c>
      <c r="F708" s="41" t="s">
        <v>1020</v>
      </c>
    </row>
    <row r="709" spans="5:6" x14ac:dyDescent="0.25">
      <c r="E709" s="41" t="s">
        <v>1021</v>
      </c>
      <c r="F709" s="41" t="s">
        <v>1021</v>
      </c>
    </row>
    <row r="710" spans="5:6" x14ac:dyDescent="0.25">
      <c r="E710" s="41" t="s">
        <v>1022</v>
      </c>
      <c r="F710" s="41" t="s">
        <v>1202</v>
      </c>
    </row>
    <row r="711" spans="5:6" x14ac:dyDescent="0.25">
      <c r="E711" s="41" t="s">
        <v>1023</v>
      </c>
      <c r="F711" s="41" t="s">
        <v>1214</v>
      </c>
    </row>
    <row r="712" spans="5:6" x14ac:dyDescent="0.25">
      <c r="E712" s="41" t="s">
        <v>1024</v>
      </c>
      <c r="F712" s="41" t="s">
        <v>1254</v>
      </c>
    </row>
    <row r="713" spans="5:6" x14ac:dyDescent="0.25">
      <c r="E713" s="41" t="s">
        <v>1025</v>
      </c>
      <c r="F713" s="41" t="s">
        <v>1328</v>
      </c>
    </row>
    <row r="714" spans="5:6" x14ac:dyDescent="0.25">
      <c r="E714" s="41" t="s">
        <v>1026</v>
      </c>
      <c r="F714" s="41" t="s">
        <v>1335</v>
      </c>
    </row>
    <row r="715" spans="5:6" x14ac:dyDescent="0.25">
      <c r="E715" s="41" t="s">
        <v>1027</v>
      </c>
      <c r="F715" s="41" t="s">
        <v>1027</v>
      </c>
    </row>
    <row r="716" spans="5:6" x14ac:dyDescent="0.25">
      <c r="E716" s="41" t="s">
        <v>1028</v>
      </c>
      <c r="F716" s="41" t="s">
        <v>1329</v>
      </c>
    </row>
    <row r="717" spans="5:6" x14ac:dyDescent="0.25">
      <c r="E717" s="41" t="s">
        <v>1029</v>
      </c>
      <c r="F717" s="41" t="s">
        <v>1029</v>
      </c>
    </row>
    <row r="718" spans="5:6" x14ac:dyDescent="0.25">
      <c r="E718" s="41" t="s">
        <v>1030</v>
      </c>
      <c r="F718" s="41" t="s">
        <v>1030</v>
      </c>
    </row>
    <row r="719" spans="5:6" x14ac:dyDescent="0.25">
      <c r="E719" s="41" t="s">
        <v>1031</v>
      </c>
      <c r="F719" s="41" t="s">
        <v>1031</v>
      </c>
    </row>
    <row r="720" spans="5:6" x14ac:dyDescent="0.25">
      <c r="E720" s="41" t="s">
        <v>1032</v>
      </c>
      <c r="F720" s="41" t="s">
        <v>1336</v>
      </c>
    </row>
    <row r="721" spans="5:6" x14ac:dyDescent="0.25">
      <c r="E721" s="41" t="s">
        <v>1033</v>
      </c>
      <c r="F721" s="41" t="s">
        <v>1247</v>
      </c>
    </row>
    <row r="722" spans="5:6" x14ac:dyDescent="0.25">
      <c r="E722" s="41" t="s">
        <v>1034</v>
      </c>
      <c r="F722" s="41" t="s">
        <v>1034</v>
      </c>
    </row>
    <row r="723" spans="5:6" x14ac:dyDescent="0.25">
      <c r="E723" s="41" t="s">
        <v>1035</v>
      </c>
      <c r="F723" s="41" t="s">
        <v>1035</v>
      </c>
    </row>
    <row r="724" spans="5:6" x14ac:dyDescent="0.25">
      <c r="E724" s="41" t="s">
        <v>1036</v>
      </c>
      <c r="F724" s="41" t="s">
        <v>1036</v>
      </c>
    </row>
    <row r="725" spans="5:6" x14ac:dyDescent="0.25">
      <c r="E725" s="41" t="s">
        <v>1037</v>
      </c>
      <c r="F725" s="41" t="s">
        <v>1037</v>
      </c>
    </row>
    <row r="726" spans="5:6" x14ac:dyDescent="0.25">
      <c r="E726" s="41" t="s">
        <v>558</v>
      </c>
      <c r="F726" s="41" t="s">
        <v>112</v>
      </c>
    </row>
    <row r="727" spans="5:6" x14ac:dyDescent="0.25">
      <c r="E727" s="41" t="s">
        <v>573</v>
      </c>
      <c r="F727" s="41" t="s">
        <v>1038</v>
      </c>
    </row>
    <row r="728" spans="5:6" x14ac:dyDescent="0.25">
      <c r="E728" s="41" t="s">
        <v>562</v>
      </c>
      <c r="F728" s="41" t="s">
        <v>1213</v>
      </c>
    </row>
    <row r="729" spans="5:6" x14ac:dyDescent="0.25">
      <c r="E729" s="41" t="s">
        <v>563</v>
      </c>
      <c r="F729" s="41" t="s">
        <v>801</v>
      </c>
    </row>
    <row r="730" spans="5:6" x14ac:dyDescent="0.25">
      <c r="E730" s="41" t="s">
        <v>564</v>
      </c>
      <c r="F730" s="41" t="s">
        <v>1245</v>
      </c>
    </row>
    <row r="731" spans="5:6" x14ac:dyDescent="0.25">
      <c r="E731" s="41" t="s">
        <v>565</v>
      </c>
      <c r="F731" s="41" t="s">
        <v>1215</v>
      </c>
    </row>
    <row r="732" spans="5:6" x14ac:dyDescent="0.25">
      <c r="E732" s="41" t="s">
        <v>568</v>
      </c>
      <c r="F732" s="41" t="s">
        <v>803</v>
      </c>
    </row>
    <row r="733" spans="5:6" x14ac:dyDescent="0.25">
      <c r="E733" s="41" t="s">
        <v>567</v>
      </c>
      <c r="F733" s="41" t="s">
        <v>804</v>
      </c>
    </row>
    <row r="734" spans="5:6" x14ac:dyDescent="0.25">
      <c r="E734" s="41" t="s">
        <v>566</v>
      </c>
      <c r="F734" s="41" t="s">
        <v>1044</v>
      </c>
    </row>
    <row r="735" spans="5:6" x14ac:dyDescent="0.25">
      <c r="E735" s="41" t="s">
        <v>569</v>
      </c>
      <c r="F735" s="41" t="s">
        <v>1216</v>
      </c>
    </row>
    <row r="736" spans="5:6" x14ac:dyDescent="0.25">
      <c r="E736" s="41" t="s">
        <v>570</v>
      </c>
      <c r="F736" s="41" t="s">
        <v>807</v>
      </c>
    </row>
    <row r="737" spans="5:6" x14ac:dyDescent="0.25">
      <c r="E737" s="41" t="s">
        <v>571</v>
      </c>
      <c r="F737" s="41" t="s">
        <v>808</v>
      </c>
    </row>
    <row r="738" spans="5:6" x14ac:dyDescent="0.25">
      <c r="E738" s="41" t="s">
        <v>572</v>
      </c>
      <c r="F738" s="41" t="s">
        <v>809</v>
      </c>
    </row>
    <row r="739" spans="5:6" x14ac:dyDescent="0.25">
      <c r="E739" s="41" t="s">
        <v>559</v>
      </c>
      <c r="F739" s="41" t="s">
        <v>810</v>
      </c>
    </row>
    <row r="740" spans="5:6" x14ac:dyDescent="0.25">
      <c r="E740" s="41" t="s">
        <v>560</v>
      </c>
      <c r="F740" s="41" t="s">
        <v>811</v>
      </c>
    </row>
    <row r="741" spans="5:6" x14ac:dyDescent="0.25">
      <c r="E741" s="41" t="s">
        <v>561</v>
      </c>
      <c r="F741" s="41" t="s">
        <v>1217</v>
      </c>
    </row>
    <row r="742" spans="5:6" x14ac:dyDescent="0.25">
      <c r="E742" s="41" t="s">
        <v>574</v>
      </c>
      <c r="F742" s="41" t="s">
        <v>1051</v>
      </c>
    </row>
    <row r="743" spans="5:6" x14ac:dyDescent="0.25">
      <c r="E743" s="41" t="s">
        <v>577</v>
      </c>
      <c r="F743" s="41" t="s">
        <v>1221</v>
      </c>
    </row>
    <row r="744" spans="5:6" x14ac:dyDescent="0.25">
      <c r="E744" s="41" t="s">
        <v>575</v>
      </c>
      <c r="F744" s="41" t="s">
        <v>815</v>
      </c>
    </row>
    <row r="745" spans="5:6" x14ac:dyDescent="0.25">
      <c r="E745" s="41" t="s">
        <v>576</v>
      </c>
      <c r="F745" s="41" t="s">
        <v>816</v>
      </c>
    </row>
    <row r="746" spans="5:6" x14ac:dyDescent="0.25">
      <c r="E746" s="41" t="s">
        <v>579</v>
      </c>
      <c r="F746" s="41" t="s">
        <v>1223</v>
      </c>
    </row>
    <row r="747" spans="5:6" x14ac:dyDescent="0.25">
      <c r="E747" s="41" t="s">
        <v>580</v>
      </c>
      <c r="F747" s="41" t="s">
        <v>1218</v>
      </c>
    </row>
    <row r="748" spans="5:6" x14ac:dyDescent="0.25">
      <c r="E748" s="41" t="s">
        <v>578</v>
      </c>
      <c r="F748" s="41" t="s">
        <v>1056</v>
      </c>
    </row>
    <row r="749" spans="5:6" x14ac:dyDescent="0.25">
      <c r="E749" s="41" t="s">
        <v>581</v>
      </c>
      <c r="F749" s="41" t="s">
        <v>820</v>
      </c>
    </row>
    <row r="750" spans="5:6" x14ac:dyDescent="0.25">
      <c r="E750" s="41" t="s">
        <v>582</v>
      </c>
      <c r="F750" s="41" t="s">
        <v>1224</v>
      </c>
    </row>
    <row r="751" spans="5:6" x14ac:dyDescent="0.25">
      <c r="E751" s="41" t="s">
        <v>593</v>
      </c>
      <c r="F751" s="41" t="s">
        <v>1229</v>
      </c>
    </row>
    <row r="752" spans="5:6" x14ac:dyDescent="0.25">
      <c r="E752" s="41" t="s">
        <v>584</v>
      </c>
      <c r="F752" s="41" t="s">
        <v>1225</v>
      </c>
    </row>
    <row r="753" spans="5:6" x14ac:dyDescent="0.25">
      <c r="E753" s="41" t="s">
        <v>585</v>
      </c>
      <c r="F753" s="41" t="s">
        <v>1219</v>
      </c>
    </row>
    <row r="754" spans="5:6" x14ac:dyDescent="0.25">
      <c r="E754" s="41" t="s">
        <v>586</v>
      </c>
      <c r="F754" s="41" t="s">
        <v>1222</v>
      </c>
    </row>
    <row r="755" spans="5:6" x14ac:dyDescent="0.25">
      <c r="E755" s="41" t="s">
        <v>587</v>
      </c>
      <c r="F755" s="41" t="s">
        <v>826</v>
      </c>
    </row>
    <row r="756" spans="5:6" x14ac:dyDescent="0.25">
      <c r="E756" s="41" t="s">
        <v>588</v>
      </c>
      <c r="F756" s="41" t="s">
        <v>1227</v>
      </c>
    </row>
    <row r="757" spans="5:6" x14ac:dyDescent="0.25">
      <c r="E757" s="41" t="s">
        <v>589</v>
      </c>
      <c r="F757" s="41" t="s">
        <v>1334</v>
      </c>
    </row>
    <row r="758" spans="5:6" x14ac:dyDescent="0.25">
      <c r="E758" s="41" t="s">
        <v>590</v>
      </c>
      <c r="F758" s="41" t="s">
        <v>829</v>
      </c>
    </row>
    <row r="759" spans="5:6" x14ac:dyDescent="0.25">
      <c r="E759" s="41" t="s">
        <v>583</v>
      </c>
      <c r="F759" s="41" t="s">
        <v>830</v>
      </c>
    </row>
    <row r="760" spans="5:6" x14ac:dyDescent="0.25">
      <c r="E760" s="41" t="s">
        <v>591</v>
      </c>
      <c r="F760" s="41" t="s">
        <v>831</v>
      </c>
    </row>
    <row r="761" spans="5:6" x14ac:dyDescent="0.25">
      <c r="E761" s="41" t="s">
        <v>592</v>
      </c>
      <c r="F761" s="41" t="s">
        <v>832</v>
      </c>
    </row>
    <row r="762" spans="5:6" x14ac:dyDescent="0.25">
      <c r="E762" s="41" t="s">
        <v>645</v>
      </c>
      <c r="F762" s="41" t="s">
        <v>1273</v>
      </c>
    </row>
    <row r="763" spans="5:6" x14ac:dyDescent="0.25">
      <c r="E763" s="41" t="s">
        <v>646</v>
      </c>
      <c r="F763" s="41" t="s">
        <v>1232</v>
      </c>
    </row>
    <row r="764" spans="5:6" x14ac:dyDescent="0.25">
      <c r="E764" s="41" t="s">
        <v>647</v>
      </c>
      <c r="F764" s="41" t="s">
        <v>1066</v>
      </c>
    </row>
    <row r="765" spans="5:6" x14ac:dyDescent="0.25">
      <c r="E765" s="41" t="s">
        <v>643</v>
      </c>
      <c r="F765" s="41" t="s">
        <v>1236</v>
      </c>
    </row>
    <row r="766" spans="5:6" x14ac:dyDescent="0.25">
      <c r="E766" s="41" t="s">
        <v>712</v>
      </c>
      <c r="F766" s="41" t="s">
        <v>1238</v>
      </c>
    </row>
    <row r="767" spans="5:6" x14ac:dyDescent="0.25">
      <c r="E767" s="41" t="s">
        <v>781</v>
      </c>
      <c r="F767" s="41" t="s">
        <v>1230</v>
      </c>
    </row>
    <row r="768" spans="5:6" x14ac:dyDescent="0.25">
      <c r="E768" s="41" t="s">
        <v>782</v>
      </c>
      <c r="F768" s="41" t="s">
        <v>839</v>
      </c>
    </row>
    <row r="769" spans="5:6" x14ac:dyDescent="0.25">
      <c r="E769" s="41" t="s">
        <v>785</v>
      </c>
      <c r="F769" s="41" t="s">
        <v>840</v>
      </c>
    </row>
    <row r="770" spans="5:6" x14ac:dyDescent="0.25">
      <c r="E770" s="41" t="s">
        <v>653</v>
      </c>
      <c r="F770" s="41" t="s">
        <v>841</v>
      </c>
    </row>
    <row r="771" spans="5:6" x14ac:dyDescent="0.25">
      <c r="E771" s="41" t="s">
        <v>654</v>
      </c>
      <c r="F771" s="41" t="s">
        <v>842</v>
      </c>
    </row>
    <row r="772" spans="5:6" x14ac:dyDescent="0.25">
      <c r="E772" s="41" t="s">
        <v>655</v>
      </c>
      <c r="F772" s="41" t="s">
        <v>1235</v>
      </c>
    </row>
    <row r="773" spans="5:6" x14ac:dyDescent="0.25">
      <c r="E773" s="41" t="s">
        <v>656</v>
      </c>
      <c r="F773" s="41" t="s">
        <v>844</v>
      </c>
    </row>
    <row r="774" spans="5:6" x14ac:dyDescent="0.25">
      <c r="E774" s="41" t="s">
        <v>657</v>
      </c>
      <c r="F774" s="41" t="s">
        <v>1233</v>
      </c>
    </row>
    <row r="775" spans="5:6" x14ac:dyDescent="0.25">
      <c r="E775" s="41" t="s">
        <v>713</v>
      </c>
      <c r="F775" s="41" t="s">
        <v>1234</v>
      </c>
    </row>
    <row r="776" spans="5:6" x14ac:dyDescent="0.25">
      <c r="E776" s="41" t="s">
        <v>661</v>
      </c>
      <c r="F776" s="41" t="s">
        <v>847</v>
      </c>
    </row>
    <row r="777" spans="5:6" x14ac:dyDescent="0.25">
      <c r="E777" s="41" t="s">
        <v>662</v>
      </c>
      <c r="F777" s="41" t="s">
        <v>848</v>
      </c>
    </row>
    <row r="778" spans="5:6" x14ac:dyDescent="0.25">
      <c r="E778" s="41" t="s">
        <v>780</v>
      </c>
      <c r="F778" s="41" t="s">
        <v>1262</v>
      </c>
    </row>
    <row r="779" spans="5:6" x14ac:dyDescent="0.25">
      <c r="E779" s="41" t="s">
        <v>663</v>
      </c>
      <c r="F779" s="41" t="s">
        <v>850</v>
      </c>
    </row>
    <row r="780" spans="5:6" x14ac:dyDescent="0.25">
      <c r="E780" s="41" t="s">
        <v>665</v>
      </c>
      <c r="F780" s="41" t="s">
        <v>1237</v>
      </c>
    </row>
    <row r="781" spans="5:6" x14ac:dyDescent="0.25">
      <c r="E781" s="41" t="s">
        <v>650</v>
      </c>
      <c r="F781" s="41" t="s">
        <v>1240</v>
      </c>
    </row>
    <row r="782" spans="5:6" x14ac:dyDescent="0.25">
      <c r="E782" s="41" t="s">
        <v>784</v>
      </c>
      <c r="F782" s="41" t="s">
        <v>1241</v>
      </c>
    </row>
    <row r="783" spans="5:6" x14ac:dyDescent="0.25">
      <c r="E783" s="41" t="s">
        <v>622</v>
      </c>
      <c r="F783" s="41" t="s">
        <v>1243</v>
      </c>
    </row>
    <row r="784" spans="5:6" x14ac:dyDescent="0.25">
      <c r="E784" s="41" t="s">
        <v>624</v>
      </c>
      <c r="F784" s="41" t="s">
        <v>855</v>
      </c>
    </row>
    <row r="785" spans="5:6" x14ac:dyDescent="0.25">
      <c r="E785" s="41" t="s">
        <v>625</v>
      </c>
      <c r="F785" s="41" t="s">
        <v>856</v>
      </c>
    </row>
    <row r="786" spans="5:6" x14ac:dyDescent="0.25">
      <c r="E786" s="41" t="s">
        <v>626</v>
      </c>
      <c r="F786" s="41" t="s">
        <v>1244</v>
      </c>
    </row>
    <row r="787" spans="5:6" x14ac:dyDescent="0.25">
      <c r="E787" s="41" t="s">
        <v>790</v>
      </c>
      <c r="F787" s="41" t="s">
        <v>858</v>
      </c>
    </row>
    <row r="788" spans="5:6" x14ac:dyDescent="0.25">
      <c r="E788" s="41" t="s">
        <v>627</v>
      </c>
      <c r="F788" s="41" t="s">
        <v>1246</v>
      </c>
    </row>
    <row r="789" spans="5:6" x14ac:dyDescent="0.25">
      <c r="E789" s="41" t="s">
        <v>730</v>
      </c>
      <c r="F789" s="41" t="s">
        <v>860</v>
      </c>
    </row>
    <row r="790" spans="5:6" x14ac:dyDescent="0.25">
      <c r="E790" s="41" t="s">
        <v>791</v>
      </c>
      <c r="F790" s="41" t="s">
        <v>1256</v>
      </c>
    </row>
    <row r="791" spans="5:6" x14ac:dyDescent="0.25">
      <c r="E791" s="41" t="s">
        <v>792</v>
      </c>
      <c r="F791" s="41" t="s">
        <v>862</v>
      </c>
    </row>
    <row r="792" spans="5:6" x14ac:dyDescent="0.25">
      <c r="E792" s="41" t="s">
        <v>793</v>
      </c>
      <c r="F792" s="41" t="s">
        <v>863</v>
      </c>
    </row>
    <row r="793" spans="5:6" x14ac:dyDescent="0.25">
      <c r="E793" s="41" t="s">
        <v>794</v>
      </c>
      <c r="F793" s="41" t="s">
        <v>1249</v>
      </c>
    </row>
    <row r="794" spans="5:6" x14ac:dyDescent="0.25">
      <c r="E794" s="41" t="s">
        <v>773</v>
      </c>
      <c r="F794" s="41" t="s">
        <v>1252</v>
      </c>
    </row>
    <row r="795" spans="5:6" x14ac:dyDescent="0.25">
      <c r="E795" s="41" t="s">
        <v>777</v>
      </c>
      <c r="F795" s="41" t="s">
        <v>1251</v>
      </c>
    </row>
    <row r="796" spans="5:6" x14ac:dyDescent="0.25">
      <c r="E796" s="41" t="s">
        <v>774</v>
      </c>
      <c r="F796" s="41" t="s">
        <v>867</v>
      </c>
    </row>
    <row r="797" spans="5:6" x14ac:dyDescent="0.25">
      <c r="E797" s="41" t="s">
        <v>776</v>
      </c>
      <c r="F797" s="41" t="s">
        <v>1250</v>
      </c>
    </row>
    <row r="798" spans="5:6" x14ac:dyDescent="0.25">
      <c r="E798" s="41" t="s">
        <v>778</v>
      </c>
      <c r="F798" s="41" t="s">
        <v>1093</v>
      </c>
    </row>
    <row r="799" spans="5:6" x14ac:dyDescent="0.25">
      <c r="E799" s="41" t="s">
        <v>609</v>
      </c>
      <c r="F799" s="41" t="s">
        <v>1260</v>
      </c>
    </row>
    <row r="800" spans="5:6" x14ac:dyDescent="0.25">
      <c r="E800" s="41" t="s">
        <v>779</v>
      </c>
      <c r="F800" s="41" t="s">
        <v>1300</v>
      </c>
    </row>
    <row r="801" spans="5:6" x14ac:dyDescent="0.25">
      <c r="E801" s="41" t="s">
        <v>602</v>
      </c>
      <c r="F801" s="41" t="s">
        <v>1095</v>
      </c>
    </row>
    <row r="802" spans="5:6" x14ac:dyDescent="0.25">
      <c r="E802" s="41" t="s">
        <v>605</v>
      </c>
      <c r="F802" s="41" t="s">
        <v>873</v>
      </c>
    </row>
    <row r="803" spans="5:6" x14ac:dyDescent="0.25">
      <c r="E803" s="41" t="s">
        <v>620</v>
      </c>
      <c r="F803" s="41" t="s">
        <v>874</v>
      </c>
    </row>
    <row r="804" spans="5:6" x14ac:dyDescent="0.25">
      <c r="E804" s="41" t="s">
        <v>612</v>
      </c>
      <c r="F804" s="41" t="s">
        <v>1242</v>
      </c>
    </row>
    <row r="805" spans="5:6" x14ac:dyDescent="0.25">
      <c r="E805" s="41" t="s">
        <v>606</v>
      </c>
      <c r="F805" s="41" t="s">
        <v>876</v>
      </c>
    </row>
    <row r="806" spans="5:6" x14ac:dyDescent="0.25">
      <c r="E806" s="41" t="s">
        <v>614</v>
      </c>
      <c r="F806" s="41" t="s">
        <v>877</v>
      </c>
    </row>
    <row r="807" spans="5:6" x14ac:dyDescent="0.25">
      <c r="E807" s="41" t="s">
        <v>619</v>
      </c>
      <c r="F807" s="41" t="s">
        <v>1257</v>
      </c>
    </row>
    <row r="808" spans="5:6" x14ac:dyDescent="0.25">
      <c r="E808" s="41" t="s">
        <v>618</v>
      </c>
      <c r="F808" s="41" t="s">
        <v>1259</v>
      </c>
    </row>
    <row r="809" spans="5:6" x14ac:dyDescent="0.25">
      <c r="E809" s="41" t="s">
        <v>617</v>
      </c>
      <c r="F809" s="41" t="s">
        <v>1258</v>
      </c>
    </row>
    <row r="810" spans="5:6" x14ac:dyDescent="0.25">
      <c r="E810" s="41" t="s">
        <v>607</v>
      </c>
      <c r="F810" s="41" t="s">
        <v>881</v>
      </c>
    </row>
    <row r="811" spans="5:6" x14ac:dyDescent="0.25">
      <c r="E811" s="41" t="s">
        <v>621</v>
      </c>
      <c r="F811" s="41" t="s">
        <v>882</v>
      </c>
    </row>
    <row r="812" spans="5:6" x14ac:dyDescent="0.25">
      <c r="E812" s="41" t="s">
        <v>608</v>
      </c>
      <c r="F812" s="41" t="s">
        <v>883</v>
      </c>
    </row>
    <row r="813" spans="5:6" x14ac:dyDescent="0.25">
      <c r="E813" s="41" t="s">
        <v>613</v>
      </c>
      <c r="F813" s="41" t="s">
        <v>884</v>
      </c>
    </row>
    <row r="814" spans="5:6" x14ac:dyDescent="0.25">
      <c r="E814" s="41" t="s">
        <v>610</v>
      </c>
      <c r="F814" s="41" t="s">
        <v>885</v>
      </c>
    </row>
    <row r="815" spans="5:6" x14ac:dyDescent="0.25">
      <c r="E815" s="41" t="s">
        <v>611</v>
      </c>
      <c r="F815" s="41" t="s">
        <v>1255</v>
      </c>
    </row>
    <row r="816" spans="5:6" x14ac:dyDescent="0.25">
      <c r="E816" s="41" t="s">
        <v>603</v>
      </c>
      <c r="F816" s="41" t="s">
        <v>887</v>
      </c>
    </row>
    <row r="817" spans="5:6" x14ac:dyDescent="0.25">
      <c r="E817" s="41" t="s">
        <v>604</v>
      </c>
      <c r="F817" s="41" t="s">
        <v>1263</v>
      </c>
    </row>
    <row r="818" spans="5:6" x14ac:dyDescent="0.25">
      <c r="E818" s="41" t="s">
        <v>595</v>
      </c>
      <c r="F818" s="41" t="s">
        <v>1330</v>
      </c>
    </row>
    <row r="819" spans="5:6" x14ac:dyDescent="0.25">
      <c r="E819" s="41" t="s">
        <v>615</v>
      </c>
      <c r="F819" s="41" t="s">
        <v>890</v>
      </c>
    </row>
    <row r="820" spans="5:6" x14ac:dyDescent="0.25">
      <c r="E820" s="41" t="s">
        <v>616</v>
      </c>
      <c r="F820" s="41" t="s">
        <v>891</v>
      </c>
    </row>
    <row r="821" spans="5:6" x14ac:dyDescent="0.25">
      <c r="E821" s="41" t="s">
        <v>597</v>
      </c>
      <c r="F821" s="41" t="s">
        <v>1264</v>
      </c>
    </row>
    <row r="822" spans="5:6" x14ac:dyDescent="0.25">
      <c r="E822" s="41" t="s">
        <v>640</v>
      </c>
      <c r="F822" s="41" t="s">
        <v>1268</v>
      </c>
    </row>
    <row r="823" spans="5:6" x14ac:dyDescent="0.25">
      <c r="E823" s="41" t="s">
        <v>634</v>
      </c>
      <c r="F823" s="41" t="s">
        <v>894</v>
      </c>
    </row>
    <row r="824" spans="5:6" x14ac:dyDescent="0.25">
      <c r="E824" s="41" t="s">
        <v>635</v>
      </c>
      <c r="F824" s="41" t="s">
        <v>895</v>
      </c>
    </row>
    <row r="825" spans="5:6" x14ac:dyDescent="0.25">
      <c r="E825" s="41" t="s">
        <v>638</v>
      </c>
      <c r="F825" s="41" t="s">
        <v>1267</v>
      </c>
    </row>
    <row r="826" spans="5:6" x14ac:dyDescent="0.25">
      <c r="E826" s="41" t="s">
        <v>637</v>
      </c>
      <c r="F826" s="41" t="s">
        <v>897</v>
      </c>
    </row>
    <row r="827" spans="5:6" x14ac:dyDescent="0.25">
      <c r="E827" s="41" t="s">
        <v>639</v>
      </c>
      <c r="F827" s="41" t="s">
        <v>1266</v>
      </c>
    </row>
    <row r="828" spans="5:6" x14ac:dyDescent="0.25">
      <c r="E828" s="41" t="s">
        <v>710</v>
      </c>
      <c r="F828" s="41" t="s">
        <v>1265</v>
      </c>
    </row>
    <row r="829" spans="5:6" x14ac:dyDescent="0.25">
      <c r="E829" s="41" t="s">
        <v>633</v>
      </c>
      <c r="F829" s="41" t="s">
        <v>900</v>
      </c>
    </row>
    <row r="830" spans="5:6" x14ac:dyDescent="0.25">
      <c r="E830" s="41" t="s">
        <v>642</v>
      </c>
      <c r="F830" s="41" t="s">
        <v>1269</v>
      </c>
    </row>
    <row r="831" spans="5:6" x14ac:dyDescent="0.25">
      <c r="E831" s="41" t="s">
        <v>797</v>
      </c>
      <c r="F831" s="41" t="s">
        <v>902</v>
      </c>
    </row>
    <row r="832" spans="5:6" x14ac:dyDescent="0.25">
      <c r="E832" s="41" t="s">
        <v>798</v>
      </c>
      <c r="F832" s="41" t="s">
        <v>1271</v>
      </c>
    </row>
    <row r="833" spans="5:6" x14ac:dyDescent="0.25">
      <c r="E833" s="41" t="s">
        <v>623</v>
      </c>
      <c r="F833" s="41" t="s">
        <v>904</v>
      </c>
    </row>
    <row r="834" spans="5:6" x14ac:dyDescent="0.25">
      <c r="E834" s="41" t="s">
        <v>636</v>
      </c>
      <c r="F834" s="41" t="s">
        <v>1270</v>
      </c>
    </row>
    <row r="835" spans="5:6" x14ac:dyDescent="0.25">
      <c r="E835" s="41" t="s">
        <v>644</v>
      </c>
      <c r="F835" s="41" t="s">
        <v>1119</v>
      </c>
    </row>
    <row r="836" spans="5:6" x14ac:dyDescent="0.25">
      <c r="E836" s="41" t="s">
        <v>649</v>
      </c>
      <c r="F836" s="41" t="s">
        <v>907</v>
      </c>
    </row>
    <row r="837" spans="5:6" x14ac:dyDescent="0.25">
      <c r="E837" s="41" t="s">
        <v>652</v>
      </c>
      <c r="F837" s="41" t="s">
        <v>908</v>
      </c>
    </row>
    <row r="838" spans="5:6" x14ac:dyDescent="0.25">
      <c r="E838" s="41" t="s">
        <v>659</v>
      </c>
      <c r="F838" s="41" t="s">
        <v>1299</v>
      </c>
    </row>
    <row r="839" spans="5:6" x14ac:dyDescent="0.25">
      <c r="E839" s="41" t="s">
        <v>658</v>
      </c>
      <c r="F839" s="41" t="s">
        <v>1275</v>
      </c>
    </row>
    <row r="840" spans="5:6" x14ac:dyDescent="0.25">
      <c r="E840" s="41" t="s">
        <v>660</v>
      </c>
      <c r="F840" s="41" t="s">
        <v>911</v>
      </c>
    </row>
    <row r="841" spans="5:6" x14ac:dyDescent="0.25">
      <c r="E841" s="41" t="s">
        <v>664</v>
      </c>
      <c r="F841" s="41" t="s">
        <v>912</v>
      </c>
    </row>
    <row r="842" spans="5:6" x14ac:dyDescent="0.25">
      <c r="E842" s="41" t="s">
        <v>651</v>
      </c>
      <c r="F842" s="41" t="s">
        <v>1272</v>
      </c>
    </row>
    <row r="843" spans="5:6" x14ac:dyDescent="0.25">
      <c r="E843" s="41" t="s">
        <v>666</v>
      </c>
      <c r="F843" s="41" t="s">
        <v>1276</v>
      </c>
    </row>
    <row r="844" spans="5:6" x14ac:dyDescent="0.25">
      <c r="E844" s="41" t="s">
        <v>667</v>
      </c>
      <c r="F844" s="41" t="s">
        <v>1281</v>
      </c>
    </row>
    <row r="845" spans="5:6" x14ac:dyDescent="0.25">
      <c r="E845" s="41" t="s">
        <v>670</v>
      </c>
      <c r="F845" s="41" t="s">
        <v>1277</v>
      </c>
    </row>
    <row r="846" spans="5:6" x14ac:dyDescent="0.25">
      <c r="E846" s="41" t="s">
        <v>668</v>
      </c>
      <c r="F846" s="41" t="s">
        <v>917</v>
      </c>
    </row>
    <row r="847" spans="5:6" x14ac:dyDescent="0.25">
      <c r="E847" s="41" t="s">
        <v>669</v>
      </c>
      <c r="F847" s="41" t="s">
        <v>918</v>
      </c>
    </row>
    <row r="848" spans="5:6" x14ac:dyDescent="0.25">
      <c r="E848" s="41" t="s">
        <v>671</v>
      </c>
      <c r="F848" s="41" t="s">
        <v>1278</v>
      </c>
    </row>
    <row r="849" spans="5:6" x14ac:dyDescent="0.25">
      <c r="E849" s="41" t="s">
        <v>673</v>
      </c>
      <c r="F849" s="41" t="s">
        <v>920</v>
      </c>
    </row>
    <row r="850" spans="5:6" x14ac:dyDescent="0.25">
      <c r="E850" s="41" t="s">
        <v>672</v>
      </c>
      <c r="F850" s="41" t="s">
        <v>1280</v>
      </c>
    </row>
    <row r="851" spans="5:6" x14ac:dyDescent="0.25">
      <c r="E851" s="41" t="s">
        <v>674</v>
      </c>
      <c r="F851" s="41" t="s">
        <v>1129</v>
      </c>
    </row>
    <row r="852" spans="5:6" x14ac:dyDescent="0.25">
      <c r="E852" s="41" t="s">
        <v>679</v>
      </c>
      <c r="F852" s="41" t="s">
        <v>923</v>
      </c>
    </row>
    <row r="853" spans="5:6" x14ac:dyDescent="0.25">
      <c r="E853" s="41" t="s">
        <v>680</v>
      </c>
      <c r="F853" s="41" t="s">
        <v>1286</v>
      </c>
    </row>
    <row r="854" spans="5:6" x14ac:dyDescent="0.25">
      <c r="E854" s="41" t="s">
        <v>677</v>
      </c>
      <c r="F854" s="41" t="s">
        <v>925</v>
      </c>
    </row>
    <row r="855" spans="5:6" x14ac:dyDescent="0.25">
      <c r="E855" s="41" t="s">
        <v>681</v>
      </c>
      <c r="F855" s="41" t="s">
        <v>926</v>
      </c>
    </row>
    <row r="856" spans="5:6" x14ac:dyDescent="0.25">
      <c r="E856" s="41" t="s">
        <v>682</v>
      </c>
      <c r="F856" s="41" t="s">
        <v>1290</v>
      </c>
    </row>
    <row r="857" spans="5:6" x14ac:dyDescent="0.25">
      <c r="E857" s="41" t="s">
        <v>684</v>
      </c>
      <c r="F857" s="41" t="s">
        <v>1131</v>
      </c>
    </row>
    <row r="858" spans="5:6" x14ac:dyDescent="0.25">
      <c r="E858" s="41" t="s">
        <v>683</v>
      </c>
      <c r="F858" s="41" t="s">
        <v>1132</v>
      </c>
    </row>
    <row r="859" spans="5:6" x14ac:dyDescent="0.25">
      <c r="E859" s="41" t="s">
        <v>685</v>
      </c>
      <c r="F859" s="41" t="s">
        <v>930</v>
      </c>
    </row>
    <row r="860" spans="5:6" x14ac:dyDescent="0.25">
      <c r="E860" s="41" t="s">
        <v>688</v>
      </c>
      <c r="F860" s="41" t="s">
        <v>1285</v>
      </c>
    </row>
    <row r="861" spans="5:6" x14ac:dyDescent="0.25">
      <c r="E861" s="41" t="s">
        <v>687</v>
      </c>
      <c r="F861" s="41" t="s">
        <v>932</v>
      </c>
    </row>
    <row r="862" spans="5:6" x14ac:dyDescent="0.25">
      <c r="E862" s="41" t="s">
        <v>676</v>
      </c>
      <c r="F862" s="41" t="s">
        <v>933</v>
      </c>
    </row>
    <row r="863" spans="5:6" x14ac:dyDescent="0.25">
      <c r="E863" s="41" t="s">
        <v>675</v>
      </c>
      <c r="F863" s="41" t="s">
        <v>1289</v>
      </c>
    </row>
    <row r="864" spans="5:6" x14ac:dyDescent="0.25">
      <c r="E864" s="41" t="s">
        <v>678</v>
      </c>
      <c r="F864" s="41" t="s">
        <v>935</v>
      </c>
    </row>
    <row r="865" spans="5:6" x14ac:dyDescent="0.25">
      <c r="E865" s="41" t="s">
        <v>689</v>
      </c>
      <c r="F865" s="41" t="s">
        <v>1284</v>
      </c>
    </row>
    <row r="866" spans="5:6" x14ac:dyDescent="0.25">
      <c r="E866" s="41" t="s">
        <v>690</v>
      </c>
      <c r="F866" s="41" t="s">
        <v>1253</v>
      </c>
    </row>
    <row r="867" spans="5:6" x14ac:dyDescent="0.25">
      <c r="E867" s="41" t="s">
        <v>692</v>
      </c>
      <c r="F867" s="41" t="s">
        <v>1283</v>
      </c>
    </row>
    <row r="868" spans="5:6" x14ac:dyDescent="0.25">
      <c r="E868" s="41" t="s">
        <v>693</v>
      </c>
      <c r="F868" s="41" t="s">
        <v>1140</v>
      </c>
    </row>
    <row r="869" spans="5:6" x14ac:dyDescent="0.25">
      <c r="E869" s="41" t="s">
        <v>694</v>
      </c>
      <c r="F869" s="41" t="s">
        <v>940</v>
      </c>
    </row>
    <row r="870" spans="5:6" x14ac:dyDescent="0.25">
      <c r="E870" s="41" t="s">
        <v>783</v>
      </c>
      <c r="F870" s="41" t="s">
        <v>941</v>
      </c>
    </row>
    <row r="871" spans="5:6" x14ac:dyDescent="0.25">
      <c r="E871" s="41" t="s">
        <v>695</v>
      </c>
      <c r="F871" s="41" t="s">
        <v>942</v>
      </c>
    </row>
    <row r="872" spans="5:6" x14ac:dyDescent="0.25">
      <c r="E872" s="41" t="s">
        <v>686</v>
      </c>
      <c r="F872" s="41" t="s">
        <v>1282</v>
      </c>
    </row>
    <row r="873" spans="5:6" x14ac:dyDescent="0.25">
      <c r="E873" s="41" t="s">
        <v>691</v>
      </c>
      <c r="F873" s="41" t="s">
        <v>944</v>
      </c>
    </row>
    <row r="874" spans="5:6" x14ac:dyDescent="0.25">
      <c r="E874" s="41" t="s">
        <v>696</v>
      </c>
      <c r="F874" s="41" t="s">
        <v>945</v>
      </c>
    </row>
    <row r="875" spans="5:6" x14ac:dyDescent="0.25">
      <c r="E875" s="41" t="s">
        <v>697</v>
      </c>
      <c r="F875" s="41" t="s">
        <v>946</v>
      </c>
    </row>
    <row r="876" spans="5:6" x14ac:dyDescent="0.25">
      <c r="E876" s="41" t="s">
        <v>698</v>
      </c>
      <c r="F876" s="41" t="s">
        <v>947</v>
      </c>
    </row>
    <row r="877" spans="5:6" x14ac:dyDescent="0.25">
      <c r="E877" s="41" t="s">
        <v>699</v>
      </c>
      <c r="F877" s="41" t="s">
        <v>948</v>
      </c>
    </row>
    <row r="878" spans="5:6" x14ac:dyDescent="0.25">
      <c r="E878" s="41" t="s">
        <v>702</v>
      </c>
      <c r="F878" s="41" t="s">
        <v>1293</v>
      </c>
    </row>
    <row r="879" spans="5:6" x14ac:dyDescent="0.25">
      <c r="E879" s="41" t="s">
        <v>706</v>
      </c>
      <c r="F879" s="41" t="s">
        <v>1291</v>
      </c>
    </row>
    <row r="880" spans="5:6" x14ac:dyDescent="0.25">
      <c r="E880" s="41" t="s">
        <v>705</v>
      </c>
      <c r="F880" s="41" t="s">
        <v>1295</v>
      </c>
    </row>
    <row r="881" spans="5:6" x14ac:dyDescent="0.25">
      <c r="E881" s="41" t="s">
        <v>703</v>
      </c>
      <c r="F881" s="41" t="s">
        <v>952</v>
      </c>
    </row>
    <row r="882" spans="5:6" x14ac:dyDescent="0.25">
      <c r="E882" s="41" t="s">
        <v>700</v>
      </c>
      <c r="F882" s="41" t="s">
        <v>1150</v>
      </c>
    </row>
    <row r="883" spans="5:6" x14ac:dyDescent="0.25">
      <c r="E883" s="41" t="s">
        <v>701</v>
      </c>
      <c r="F883" s="41" t="s">
        <v>954</v>
      </c>
    </row>
    <row r="884" spans="5:6" x14ac:dyDescent="0.25">
      <c r="E884" s="41" t="s">
        <v>704</v>
      </c>
      <c r="F884" s="41" t="s">
        <v>955</v>
      </c>
    </row>
    <row r="885" spans="5:6" x14ac:dyDescent="0.25">
      <c r="E885" s="41" t="s">
        <v>711</v>
      </c>
      <c r="F885" s="41" t="s">
        <v>1292</v>
      </c>
    </row>
    <row r="886" spans="5:6" x14ac:dyDescent="0.25">
      <c r="E886" s="41" t="s">
        <v>736</v>
      </c>
      <c r="F886" s="41" t="s">
        <v>1288</v>
      </c>
    </row>
    <row r="887" spans="5:6" x14ac:dyDescent="0.25">
      <c r="E887" s="41" t="s">
        <v>707</v>
      </c>
      <c r="F887" s="41" t="s">
        <v>1294</v>
      </c>
    </row>
    <row r="888" spans="5:6" x14ac:dyDescent="0.25">
      <c r="E888" s="41" t="s">
        <v>709</v>
      </c>
      <c r="F888" s="41" t="s">
        <v>1154</v>
      </c>
    </row>
    <row r="889" spans="5:6" x14ac:dyDescent="0.25">
      <c r="E889" s="41" t="s">
        <v>716</v>
      </c>
      <c r="F889" s="41" t="s">
        <v>1155</v>
      </c>
    </row>
    <row r="890" spans="5:6" x14ac:dyDescent="0.25">
      <c r="E890" s="41" t="s">
        <v>717</v>
      </c>
      <c r="F890" s="41" t="s">
        <v>961</v>
      </c>
    </row>
    <row r="891" spans="5:6" x14ac:dyDescent="0.25">
      <c r="E891" s="41" t="s">
        <v>718</v>
      </c>
      <c r="F891" s="41" t="s">
        <v>1157</v>
      </c>
    </row>
    <row r="892" spans="5:6" x14ac:dyDescent="0.25">
      <c r="E892" s="41" t="s">
        <v>719</v>
      </c>
      <c r="F892" s="41" t="s">
        <v>1158</v>
      </c>
    </row>
    <row r="893" spans="5:6" x14ac:dyDescent="0.25">
      <c r="E893" s="41" t="s">
        <v>720</v>
      </c>
      <c r="F893" s="41" t="s">
        <v>1297</v>
      </c>
    </row>
    <row r="894" spans="5:6" x14ac:dyDescent="0.25">
      <c r="E894" s="41" t="s">
        <v>721</v>
      </c>
      <c r="F894" s="41" t="s">
        <v>965</v>
      </c>
    </row>
    <row r="895" spans="5:6" x14ac:dyDescent="0.25">
      <c r="E895" s="41" t="s">
        <v>722</v>
      </c>
      <c r="F895" s="41" t="s">
        <v>1296</v>
      </c>
    </row>
    <row r="896" spans="5:6" x14ac:dyDescent="0.25">
      <c r="E896" s="41" t="s">
        <v>775</v>
      </c>
      <c r="F896" s="41" t="s">
        <v>1161</v>
      </c>
    </row>
    <row r="897" spans="5:6" x14ac:dyDescent="0.25">
      <c r="E897" s="41" t="s">
        <v>714</v>
      </c>
      <c r="F897" s="41" t="s">
        <v>968</v>
      </c>
    </row>
    <row r="898" spans="5:6" x14ac:dyDescent="0.25">
      <c r="E898" s="41" t="s">
        <v>723</v>
      </c>
      <c r="F898" s="41" t="s">
        <v>1298</v>
      </c>
    </row>
    <row r="899" spans="5:6" x14ac:dyDescent="0.25">
      <c r="E899" s="41" t="s">
        <v>724</v>
      </c>
      <c r="F899" s="41" t="s">
        <v>970</v>
      </c>
    </row>
    <row r="900" spans="5:6" x14ac:dyDescent="0.25">
      <c r="E900" s="41" t="s">
        <v>725</v>
      </c>
      <c r="F900" s="41" t="s">
        <v>971</v>
      </c>
    </row>
    <row r="901" spans="5:6" x14ac:dyDescent="0.25">
      <c r="E901" s="41" t="s">
        <v>648</v>
      </c>
      <c r="F901" s="41" t="s">
        <v>972</v>
      </c>
    </row>
    <row r="902" spans="5:6" x14ac:dyDescent="0.25">
      <c r="E902" s="41" t="s">
        <v>726</v>
      </c>
      <c r="F902" s="41" t="s">
        <v>1165</v>
      </c>
    </row>
    <row r="903" spans="5:6" x14ac:dyDescent="0.25">
      <c r="E903" s="41" t="s">
        <v>729</v>
      </c>
      <c r="F903" s="41" t="s">
        <v>1301</v>
      </c>
    </row>
    <row r="904" spans="5:6" x14ac:dyDescent="0.25">
      <c r="E904" s="41" t="s">
        <v>727</v>
      </c>
      <c r="F904" s="41" t="s">
        <v>1302</v>
      </c>
    </row>
    <row r="905" spans="5:6" x14ac:dyDescent="0.25">
      <c r="E905" s="41" t="s">
        <v>728</v>
      </c>
      <c r="F905" s="41" t="s">
        <v>976</v>
      </c>
    </row>
    <row r="906" spans="5:6" x14ac:dyDescent="0.25">
      <c r="E906" s="41" t="s">
        <v>715</v>
      </c>
      <c r="F906" s="41" t="s">
        <v>1306</v>
      </c>
    </row>
    <row r="907" spans="5:6" x14ac:dyDescent="0.25">
      <c r="E907" s="41" t="s">
        <v>741</v>
      </c>
      <c r="F907" s="41" t="s">
        <v>1274</v>
      </c>
    </row>
    <row r="908" spans="5:6" x14ac:dyDescent="0.25">
      <c r="E908" s="41" t="s">
        <v>742</v>
      </c>
      <c r="F908" s="41" t="s">
        <v>1279</v>
      </c>
    </row>
    <row r="909" spans="5:6" x14ac:dyDescent="0.25">
      <c r="E909" s="41" t="s">
        <v>739</v>
      </c>
      <c r="F909" s="41" t="s">
        <v>1310</v>
      </c>
    </row>
    <row r="910" spans="5:6" x14ac:dyDescent="0.25">
      <c r="E910" s="41" t="s">
        <v>740</v>
      </c>
      <c r="F910" s="41" t="s">
        <v>1332</v>
      </c>
    </row>
    <row r="911" spans="5:6" x14ac:dyDescent="0.25">
      <c r="E911" s="41" t="s">
        <v>731</v>
      </c>
      <c r="F911" s="41" t="s">
        <v>982</v>
      </c>
    </row>
    <row r="912" spans="5:6" x14ac:dyDescent="0.25">
      <c r="E912" s="41" t="s">
        <v>732</v>
      </c>
      <c r="F912" s="41" t="s">
        <v>983</v>
      </c>
    </row>
    <row r="913" spans="5:6" x14ac:dyDescent="0.25">
      <c r="E913" s="41" t="s">
        <v>733</v>
      </c>
      <c r="F913" s="41" t="s">
        <v>1312</v>
      </c>
    </row>
    <row r="914" spans="5:6" x14ac:dyDescent="0.25">
      <c r="E914" s="41" t="s">
        <v>734</v>
      </c>
      <c r="F914" s="41" t="s">
        <v>1303</v>
      </c>
    </row>
    <row r="915" spans="5:6" x14ac:dyDescent="0.25">
      <c r="E915" s="41" t="s">
        <v>738</v>
      </c>
      <c r="F915" s="41" t="s">
        <v>986</v>
      </c>
    </row>
    <row r="916" spans="5:6" x14ac:dyDescent="0.25">
      <c r="E916" s="41" t="s">
        <v>743</v>
      </c>
      <c r="F916" s="41" t="s">
        <v>987</v>
      </c>
    </row>
    <row r="917" spans="5:6" x14ac:dyDescent="0.25">
      <c r="E917" s="41" t="s">
        <v>737</v>
      </c>
      <c r="F917" s="41" t="s">
        <v>988</v>
      </c>
    </row>
    <row r="918" spans="5:6" x14ac:dyDescent="0.25">
      <c r="E918" s="41" t="s">
        <v>754</v>
      </c>
      <c r="F918" s="41" t="s">
        <v>1177</v>
      </c>
    </row>
    <row r="919" spans="5:6" x14ac:dyDescent="0.25">
      <c r="E919" s="41" t="s">
        <v>744</v>
      </c>
      <c r="F919" s="41" t="s">
        <v>1305</v>
      </c>
    </row>
    <row r="920" spans="5:6" x14ac:dyDescent="0.25">
      <c r="E920" s="41" t="s">
        <v>745</v>
      </c>
      <c r="F920" s="41" t="s">
        <v>1316</v>
      </c>
    </row>
    <row r="921" spans="5:6" x14ac:dyDescent="0.25">
      <c r="E921" s="41" t="s">
        <v>747</v>
      </c>
      <c r="F921" s="41" t="s">
        <v>1313</v>
      </c>
    </row>
    <row r="922" spans="5:6" x14ac:dyDescent="0.25">
      <c r="E922" s="41" t="s">
        <v>748</v>
      </c>
      <c r="F922" s="41" t="s">
        <v>1314</v>
      </c>
    </row>
    <row r="923" spans="5:6" x14ac:dyDescent="0.25">
      <c r="E923" s="41" t="s">
        <v>750</v>
      </c>
      <c r="F923" s="41" t="s">
        <v>1309</v>
      </c>
    </row>
    <row r="924" spans="5:6" x14ac:dyDescent="0.25">
      <c r="E924" s="41" t="s">
        <v>751</v>
      </c>
      <c r="F924" s="41" t="s">
        <v>995</v>
      </c>
    </row>
    <row r="925" spans="5:6" x14ac:dyDescent="0.25">
      <c r="E925" s="41" t="s">
        <v>795</v>
      </c>
      <c r="F925" s="41" t="s">
        <v>1337</v>
      </c>
    </row>
    <row r="926" spans="5:6" x14ac:dyDescent="0.25">
      <c r="E926" s="41" t="s">
        <v>796</v>
      </c>
      <c r="F926" s="41" t="s">
        <v>1311</v>
      </c>
    </row>
    <row r="927" spans="5:6" x14ac:dyDescent="0.25">
      <c r="E927" s="41" t="s">
        <v>641</v>
      </c>
      <c r="F927" s="41" t="s">
        <v>1248</v>
      </c>
    </row>
    <row r="928" spans="5:6" x14ac:dyDescent="0.25">
      <c r="E928" s="41" t="s">
        <v>789</v>
      </c>
      <c r="F928" s="41" t="s">
        <v>999</v>
      </c>
    </row>
    <row r="929" spans="5:6" x14ac:dyDescent="0.25">
      <c r="E929" s="41" t="s">
        <v>752</v>
      </c>
      <c r="F929" s="41" t="s">
        <v>1304</v>
      </c>
    </row>
    <row r="930" spans="5:6" x14ac:dyDescent="0.25">
      <c r="E930" s="41" t="s">
        <v>753</v>
      </c>
      <c r="F930" s="41" t="s">
        <v>1001</v>
      </c>
    </row>
    <row r="931" spans="5:6" x14ac:dyDescent="0.25">
      <c r="E931" s="41" t="s">
        <v>788</v>
      </c>
      <c r="F931" s="41" t="s">
        <v>1307</v>
      </c>
    </row>
    <row r="932" spans="5:6" x14ac:dyDescent="0.25">
      <c r="E932" s="41" t="s">
        <v>735</v>
      </c>
      <c r="F932" s="41" t="s">
        <v>1188</v>
      </c>
    </row>
    <row r="933" spans="5:6" x14ac:dyDescent="0.25">
      <c r="E933" s="41" t="s">
        <v>787</v>
      </c>
      <c r="F933" s="41" t="s">
        <v>1315</v>
      </c>
    </row>
    <row r="934" spans="5:6" x14ac:dyDescent="0.25">
      <c r="E934" s="41" t="s">
        <v>786</v>
      </c>
      <c r="F934" s="41" t="s">
        <v>1231</v>
      </c>
    </row>
    <row r="935" spans="5:6" x14ac:dyDescent="0.25">
      <c r="E935" s="41" t="s">
        <v>746</v>
      </c>
      <c r="F935" s="41" t="s">
        <v>1317</v>
      </c>
    </row>
    <row r="936" spans="5:6" x14ac:dyDescent="0.25">
      <c r="E936" s="41" t="s">
        <v>756</v>
      </c>
      <c r="F936" s="41" t="s">
        <v>1325</v>
      </c>
    </row>
    <row r="937" spans="5:6" x14ac:dyDescent="0.25">
      <c r="E937" s="41" t="s">
        <v>755</v>
      </c>
      <c r="F937" s="41" t="s">
        <v>1320</v>
      </c>
    </row>
    <row r="938" spans="5:6" x14ac:dyDescent="0.25">
      <c r="E938" s="41" t="s">
        <v>758</v>
      </c>
      <c r="F938" s="41" t="s">
        <v>1326</v>
      </c>
    </row>
    <row r="939" spans="5:6" x14ac:dyDescent="0.25">
      <c r="E939" s="41" t="s">
        <v>757</v>
      </c>
      <c r="F939" s="41" t="s">
        <v>1319</v>
      </c>
    </row>
    <row r="940" spans="5:6" x14ac:dyDescent="0.25">
      <c r="E940" s="41" t="s">
        <v>600</v>
      </c>
      <c r="F940" s="41" t="s">
        <v>1011</v>
      </c>
    </row>
    <row r="941" spans="5:6" x14ac:dyDescent="0.25">
      <c r="E941" s="41" t="s">
        <v>760</v>
      </c>
      <c r="F941" s="41" t="s">
        <v>1012</v>
      </c>
    </row>
    <row r="942" spans="5:6" x14ac:dyDescent="0.25">
      <c r="E942" s="41" t="s">
        <v>761</v>
      </c>
      <c r="F942" s="41" t="s">
        <v>1013</v>
      </c>
    </row>
    <row r="943" spans="5:6" x14ac:dyDescent="0.25">
      <c r="E943" s="41" t="s">
        <v>762</v>
      </c>
      <c r="F943" s="41" t="s">
        <v>1014</v>
      </c>
    </row>
    <row r="944" spans="5:6" x14ac:dyDescent="0.25">
      <c r="E944" s="41" t="s">
        <v>763</v>
      </c>
      <c r="F944" s="41" t="s">
        <v>1322</v>
      </c>
    </row>
    <row r="945" spans="5:6" x14ac:dyDescent="0.25">
      <c r="E945" s="41" t="s">
        <v>765</v>
      </c>
      <c r="F945" s="41" t="s">
        <v>1323</v>
      </c>
    </row>
    <row r="946" spans="5:6" x14ac:dyDescent="0.25">
      <c r="E946" s="41" t="s">
        <v>767</v>
      </c>
      <c r="F946" s="41" t="s">
        <v>1324</v>
      </c>
    </row>
    <row r="947" spans="5:6" x14ac:dyDescent="0.25">
      <c r="E947" s="41" t="s">
        <v>766</v>
      </c>
      <c r="F947" s="41" t="s">
        <v>1321</v>
      </c>
    </row>
    <row r="948" spans="5:6" x14ac:dyDescent="0.25">
      <c r="E948" s="41" t="s">
        <v>759</v>
      </c>
      <c r="F948" s="41" t="s">
        <v>1318</v>
      </c>
    </row>
    <row r="949" spans="5:6" x14ac:dyDescent="0.25">
      <c r="E949" s="41" t="s">
        <v>764</v>
      </c>
      <c r="F949" s="41" t="s">
        <v>1020</v>
      </c>
    </row>
    <row r="950" spans="5:6" x14ac:dyDescent="0.25">
      <c r="E950" s="41" t="s">
        <v>768</v>
      </c>
      <c r="F950" s="41" t="s">
        <v>1021</v>
      </c>
    </row>
    <row r="951" spans="5:6" x14ac:dyDescent="0.25">
      <c r="E951" s="41" t="s">
        <v>770</v>
      </c>
      <c r="F951" s="41" t="s">
        <v>1202</v>
      </c>
    </row>
    <row r="952" spans="5:6" x14ac:dyDescent="0.25">
      <c r="E952" s="41" t="s">
        <v>708</v>
      </c>
      <c r="F952" s="41" t="s">
        <v>1214</v>
      </c>
    </row>
    <row r="953" spans="5:6" x14ac:dyDescent="0.25">
      <c r="E953" s="41" t="s">
        <v>596</v>
      </c>
      <c r="F953" s="41" t="s">
        <v>1254</v>
      </c>
    </row>
    <row r="954" spans="5:6" x14ac:dyDescent="0.25">
      <c r="E954" s="41" t="s">
        <v>749</v>
      </c>
      <c r="F954" s="41" t="s">
        <v>1328</v>
      </c>
    </row>
    <row r="955" spans="5:6" x14ac:dyDescent="0.25">
      <c r="E955" s="41" t="s">
        <v>599</v>
      </c>
      <c r="F955" s="41" t="s">
        <v>1335</v>
      </c>
    </row>
    <row r="956" spans="5:6" x14ac:dyDescent="0.25">
      <c r="E956" s="41" t="s">
        <v>772</v>
      </c>
      <c r="F956" s="41" t="s">
        <v>1027</v>
      </c>
    </row>
    <row r="957" spans="5:6" x14ac:dyDescent="0.25">
      <c r="E957" s="41" t="s">
        <v>769</v>
      </c>
      <c r="F957" s="41" t="s">
        <v>1329</v>
      </c>
    </row>
    <row r="958" spans="5:6" x14ac:dyDescent="0.25">
      <c r="E958" s="41" t="s">
        <v>594</v>
      </c>
      <c r="F958" s="41" t="s">
        <v>1029</v>
      </c>
    </row>
    <row r="959" spans="5:6" x14ac:dyDescent="0.25">
      <c r="E959" s="41" t="s">
        <v>598</v>
      </c>
      <c r="F959" s="41" t="s">
        <v>1030</v>
      </c>
    </row>
    <row r="960" spans="5:6" x14ac:dyDescent="0.25">
      <c r="E960" s="41" t="s">
        <v>601</v>
      </c>
      <c r="F960" s="41" t="s">
        <v>1031</v>
      </c>
    </row>
    <row r="961" spans="5:6" x14ac:dyDescent="0.25">
      <c r="E961" s="41" t="s">
        <v>771</v>
      </c>
      <c r="F961" s="41" t="s">
        <v>1336</v>
      </c>
    </row>
    <row r="962" spans="5:6" x14ac:dyDescent="0.25">
      <c r="E962" s="41" t="s">
        <v>630</v>
      </c>
      <c r="F962" s="41" t="s">
        <v>1247</v>
      </c>
    </row>
    <row r="963" spans="5:6" x14ac:dyDescent="0.25">
      <c r="E963" s="41" t="s">
        <v>632</v>
      </c>
      <c r="F963" s="41" t="s">
        <v>1034</v>
      </c>
    </row>
    <row r="964" spans="5:6" x14ac:dyDescent="0.25">
      <c r="E964" s="41" t="s">
        <v>628</v>
      </c>
      <c r="F964" s="41" t="s">
        <v>1035</v>
      </c>
    </row>
    <row r="965" spans="5:6" x14ac:dyDescent="0.25">
      <c r="E965" s="41" t="s">
        <v>629</v>
      </c>
      <c r="F965" s="41" t="s">
        <v>1036</v>
      </c>
    </row>
    <row r="966" spans="5:6" x14ac:dyDescent="0.25">
      <c r="E966" s="41" t="s">
        <v>631</v>
      </c>
      <c r="F966" s="41" t="s">
        <v>1037</v>
      </c>
    </row>
  </sheetData>
  <sortState ref="AE4:AE50">
    <sortCondition ref="AE4:AE50"/>
  </sortState>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election activeCell="C20" sqref="C20"/>
    </sheetView>
  </sheetViews>
  <sheetFormatPr defaultColWidth="9.85546875" defaultRowHeight="14.25" x14ac:dyDescent="0.2"/>
  <cols>
    <col min="1" max="1" width="46.7109375" style="1" customWidth="1"/>
    <col min="2" max="4" width="20.7109375" style="1" customWidth="1"/>
    <col min="5" max="16384" width="9.85546875" style="1"/>
  </cols>
  <sheetData>
    <row r="1" spans="1:4" ht="41.25" customHeight="1" thickBot="1" x14ac:dyDescent="0.25">
      <c r="A1" s="114"/>
      <c r="B1" s="114"/>
      <c r="C1" s="60"/>
      <c r="D1" s="18"/>
    </row>
    <row r="2" spans="1:4" s="20" customFormat="1" ht="20.100000000000001" customHeight="1" x14ac:dyDescent="0.25">
      <c r="A2" s="119" t="s">
        <v>1506</v>
      </c>
      <c r="B2" s="120"/>
      <c r="D2" s="19"/>
    </row>
    <row r="3" spans="1:4" ht="20.100000000000001" customHeight="1" x14ac:dyDescent="0.25">
      <c r="A3" s="103" t="s">
        <v>1507</v>
      </c>
      <c r="B3" s="104"/>
      <c r="D3" s="21"/>
    </row>
    <row r="4" spans="1:4" ht="20.100000000000001" customHeight="1" x14ac:dyDescent="0.2">
      <c r="A4" s="103" t="s">
        <v>1508</v>
      </c>
      <c r="B4" s="104"/>
      <c r="D4" s="22"/>
    </row>
    <row r="5" spans="1:4" ht="20.100000000000001" customHeight="1" x14ac:dyDescent="0.2">
      <c r="A5" s="103" t="s">
        <v>1509</v>
      </c>
      <c r="B5" s="104"/>
      <c r="D5" s="23"/>
    </row>
    <row r="6" spans="1:4" ht="20.100000000000001" customHeight="1" x14ac:dyDescent="0.2">
      <c r="A6" s="121" t="str">
        <f ca="1">Translations!$A$84</f>
        <v>Please read the Instructions sheet carefully before completing this form</v>
      </c>
      <c r="B6" s="122"/>
      <c r="C6" s="122"/>
      <c r="D6" s="123"/>
    </row>
    <row r="7" spans="1:4" ht="15" customHeight="1" x14ac:dyDescent="0.2">
      <c r="A7" s="6"/>
      <c r="B7" s="6"/>
      <c r="C7" s="6"/>
    </row>
    <row r="8" spans="1:4" ht="15" customHeight="1" x14ac:dyDescent="0.2">
      <c r="A8" s="34" t="str">
        <f ca="1">Translations!$A$10</f>
        <v>Country</v>
      </c>
      <c r="B8" s="115" t="s">
        <v>874</v>
      </c>
      <c r="C8" s="115"/>
      <c r="D8" s="86" t="str">
        <f>VLOOKUP(B8,Dropdowns!$E$3:$F$966,2,0)</f>
        <v>Georgia</v>
      </c>
    </row>
    <row r="9" spans="1:4" ht="15" customHeight="1" x14ac:dyDescent="0.2">
      <c r="A9" s="34" t="str">
        <f ca="1">Translations!$A$11</f>
        <v>Fiscal Cycle</v>
      </c>
      <c r="B9" s="116" t="s">
        <v>1338</v>
      </c>
      <c r="C9" s="116"/>
      <c r="D9" s="86" t="str">
        <f>VLOOKUP(B9,Dropdowns!$C$3:$D$22,2,0)</f>
        <v>January - December</v>
      </c>
    </row>
    <row r="10" spans="1:4" ht="15" customHeight="1" x14ac:dyDescent="0.2">
      <c r="A10" s="34" t="str">
        <f ca="1">Translations!$A$12</f>
        <v>Currency</v>
      </c>
      <c r="B10" s="117" t="s">
        <v>1489</v>
      </c>
      <c r="C10" s="118"/>
      <c r="D10" s="86" t="str">
        <f>VLOOKUP(B10,Dropdowns!$A$3:$B$10,2,0)</f>
        <v>USD</v>
      </c>
    </row>
    <row r="11" spans="1:4" ht="15" customHeight="1" x14ac:dyDescent="0.2">
      <c r="A11" s="6"/>
      <c r="B11" s="6"/>
      <c r="C11" s="6"/>
    </row>
    <row r="12" spans="1:4" ht="15" customHeight="1" x14ac:dyDescent="0.2">
      <c r="A12" s="34" t="str">
        <f ca="1">Translations!$A$85</f>
        <v>Component</v>
      </c>
      <c r="B12" s="77" t="str">
        <f ca="1">Translations!$A$90</f>
        <v>HIV/AIDS</v>
      </c>
      <c r="C12" s="77" t="str">
        <f ca="1">Translations!$A$91</f>
        <v>TB</v>
      </c>
      <c r="D12" s="77" t="str">
        <f ca="1">Translations!$A$92</f>
        <v>Malaria</v>
      </c>
    </row>
    <row r="13" spans="1:4" ht="27.6" customHeight="1" x14ac:dyDescent="0.2">
      <c r="A13" s="34" t="str">
        <f ca="1">Translations!$A$86</f>
        <v>Fiscal Year in which implementation period starts</v>
      </c>
      <c r="B13" s="73">
        <v>2019</v>
      </c>
      <c r="C13" s="73">
        <v>2019</v>
      </c>
      <c r="D13" s="73" t="str">
        <f>VLOOKUP("Select year",Dropdowns!$O$17:$R$17,LangOffset+1,0)</f>
        <v>Select year</v>
      </c>
    </row>
    <row r="14" spans="1:4" ht="27.6" customHeight="1" x14ac:dyDescent="0.2">
      <c r="A14" s="34" t="str">
        <f ca="1">Translations!$A$87</f>
        <v>Fiscal Year in which implementation period ends</v>
      </c>
      <c r="B14" s="73">
        <v>2022</v>
      </c>
      <c r="C14" s="73">
        <v>2022</v>
      </c>
      <c r="D14" s="73" t="str">
        <f>VLOOKUP("Select year",Dropdowns!$O$17:$R$17,LangOffset+1,0)</f>
        <v>Select year</v>
      </c>
    </row>
    <row r="15" spans="1:4" ht="27.6" customHeight="1" x14ac:dyDescent="0.2">
      <c r="A15" s="34" t="str">
        <f ca="1">Translations!$A$88</f>
        <v>Current funding request pertains to a program:</v>
      </c>
      <c r="B15" s="73" t="s">
        <v>1499</v>
      </c>
      <c r="C15" s="73" t="s">
        <v>1499</v>
      </c>
      <c r="D15" s="73" t="str">
        <f>VLOOKUP("Select",Dropdowns!$V$13:$Y$13,LangOffset+1,0)</f>
        <v>Select</v>
      </c>
    </row>
    <row r="16" spans="1:4" ht="27.6" customHeight="1" x14ac:dyDescent="0.2">
      <c r="A16" s="34" t="str">
        <f ca="1">Translations!$A$89</f>
        <v>Detailed Financial Gap based on:</v>
      </c>
      <c r="B16" s="75" t="s">
        <v>1471</v>
      </c>
      <c r="C16" s="75" t="s">
        <v>1471</v>
      </c>
      <c r="D16" s="75" t="str">
        <f>VLOOKUP("Select category",Dropdowns!$O$9:$R$9,LangOffset+1,0)</f>
        <v>Select category</v>
      </c>
    </row>
    <row r="17" spans="1:1" ht="15" x14ac:dyDescent="0.25">
      <c r="A17" s="24"/>
    </row>
  </sheetData>
  <sheetProtection algorithmName="SHA-512" hashValue="/+Q0SQg+lgSU00SvZqIrKweJrZZoYXN91b9ChvOAb4pIljRtzCBW6hH3yKLQFbZNacfx7E6qfV0vCbDCiB5Sqg==" saltValue="3QFVU/Pmmgoca/hyl0oWvw==" spinCount="100000" sheet="1" objects="1" scenarios="1" formatColumns="0" formatRows="0"/>
  <mergeCells count="9">
    <mergeCell ref="A1:B1"/>
    <mergeCell ref="B8:C8"/>
    <mergeCell ref="B9:C9"/>
    <mergeCell ref="B10:C10"/>
    <mergeCell ref="A2:B2"/>
    <mergeCell ref="A3:B3"/>
    <mergeCell ref="A4:B4"/>
    <mergeCell ref="A5:B5"/>
    <mergeCell ref="A6:D6"/>
  </mergeCells>
  <pageMargins left="0.7" right="0.7" top="0.75" bottom="0.75" header="0.3" footer="0.3"/>
  <pageSetup paperSize="9" orientation="portrait"/>
  <ignoredErrors>
    <ignoredError sqref="D16 D13 C10 C8 C9 D14 D15" unlockedFormula="1"/>
  </ignoredErrors>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Dropdowns!$N$13:$N$15</xm:f>
          </x14:formula1>
          <xm:sqref>B10:C10</xm:sqref>
        </x14:dataValidation>
        <x14:dataValidation type="list" allowBlank="1" showInputMessage="1" showErrorMessage="1">
          <x14:formula1>
            <xm:f>Dropdowns!$H$3:$H$243</xm:f>
          </x14:formula1>
          <xm:sqref>B8:C8</xm:sqref>
        </x14:dataValidation>
        <x14:dataValidation type="list" allowBlank="1" showInputMessage="1" showErrorMessage="1">
          <x14:formula1>
            <xm:f>Dropdowns!$N$17:$N$24</xm:f>
          </x14:formula1>
          <xm:sqref>B13:D14</xm:sqref>
        </x14:dataValidation>
        <x14:dataValidation type="list" allowBlank="1" showInputMessage="1" showErrorMessage="1">
          <x14:formula1>
            <xm:f>Dropdowns!$U$13:$U$15</xm:f>
          </x14:formula1>
          <xm:sqref>B15:D15</xm:sqref>
        </x14:dataValidation>
        <x14:dataValidation type="list" allowBlank="1" showInputMessage="1" showErrorMessage="1">
          <x14:formula1>
            <xm:f>Dropdowns!$N$9:$N$11</xm:f>
          </x14:formula1>
          <xm:sqref>B16:D16</xm:sqref>
        </x14:dataValidation>
        <x14:dataValidation type="list" allowBlank="1" showInputMessage="1" showErrorMessage="1">
          <x14:formula1>
            <xm:f>Dropdowns!$N$3:$N$7</xm:f>
          </x14:formula1>
          <xm:sqref>B9:C9</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zoomScaleSheetLayoutView="100" workbookViewId="0">
      <selection activeCell="G15" sqref="G15"/>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Translations!$A$90</f>
        <v>HIV/AIDS</v>
      </c>
      <c r="I1" s="159" t="str">
        <f ca="1">Translations!$A$86</f>
        <v>Fiscal Year in which implementation period starts</v>
      </c>
      <c r="J1" s="160"/>
      <c r="K1" s="161"/>
      <c r="L1" s="14">
        <f>IF(ISNUMBER('Cover Sheet'!B13),'Cover Sheet'!B13,VLOOKUP("Select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Sheet'!B14),'Cover Sheet'!B14,VLOOKUP("Select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f>'Government Health Spending'!E6</f>
        <v>2.5339999999999998</v>
      </c>
      <c r="F6" s="65">
        <f>'Government Health Spending'!F6</f>
        <v>2.66</v>
      </c>
      <c r="G6" s="65">
        <f>'Government Health Spending'!G6</f>
        <v>2.66</v>
      </c>
      <c r="H6" s="65">
        <f>'Government Health Spending'!H6</f>
        <v>2.66</v>
      </c>
      <c r="I6" s="65"/>
      <c r="J6" s="130"/>
      <c r="K6" s="131"/>
      <c r="L6" s="132"/>
      <c r="M6" s="27"/>
      <c r="N6" s="27"/>
    </row>
    <row r="7" spans="1:14" ht="3" customHeight="1" x14ac:dyDescent="0.2">
      <c r="A7" s="10"/>
      <c r="B7" s="9"/>
      <c r="C7" s="9"/>
      <c r="D7" s="9"/>
      <c r="E7" s="8"/>
      <c r="F7" s="8"/>
      <c r="G7" s="8"/>
      <c r="H7" s="8"/>
      <c r="I7" s="8"/>
      <c r="J7" s="30"/>
      <c r="K7" s="31"/>
      <c r="L7" s="31"/>
      <c r="M7" s="27"/>
      <c r="N7" s="27"/>
    </row>
    <row r="8" spans="1:14" ht="41.25" customHeight="1" x14ac:dyDescent="0.2">
      <c r="A8" s="124" t="str">
        <f ca="1">Translations!$A$97</f>
        <v>LINE A: Total Funding needs for the National Strategic Plan (provide annual amounts)</v>
      </c>
      <c r="B8" s="125"/>
      <c r="C8" s="125"/>
      <c r="D8" s="126"/>
      <c r="E8" s="66">
        <v>18679678.670995988</v>
      </c>
      <c r="F8" s="66">
        <v>21519068.98042123</v>
      </c>
      <c r="G8" s="66">
        <v>24950055.021797419</v>
      </c>
      <c r="H8" s="66">
        <v>25621750.338543791</v>
      </c>
      <c r="I8" s="66"/>
      <c r="J8" s="130" t="s">
        <v>1556</v>
      </c>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48.75" customHeight="1" x14ac:dyDescent="0.2">
      <c r="A12" s="33" t="str">
        <f ca="1">Translations!$A$101</f>
        <v>Domestic source B3: Government revenues</v>
      </c>
      <c r="B12" s="66">
        <v>12854447.542992353</v>
      </c>
      <c r="C12" s="66">
        <v>13579336.283185842</v>
      </c>
      <c r="D12" s="66">
        <v>12197280</v>
      </c>
      <c r="E12" s="66">
        <v>16709944.751381215</v>
      </c>
      <c r="F12" s="66">
        <v>16934210.52631579</v>
      </c>
      <c r="G12" s="66">
        <v>21343609.022556391</v>
      </c>
      <c r="H12" s="66">
        <v>22504135.338345863</v>
      </c>
      <c r="I12" s="66"/>
      <c r="J12" s="130" t="s">
        <v>1555</v>
      </c>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36" customHeight="1" x14ac:dyDescent="0.2">
      <c r="A14" s="33" t="str">
        <f ca="1">Translations!$A$103</f>
        <v>Domestic source B5: Private sector contributions (national)</v>
      </c>
      <c r="B14" s="66">
        <v>522391</v>
      </c>
      <c r="C14" s="66">
        <v>376292</v>
      </c>
      <c r="D14" s="66">
        <v>96000</v>
      </c>
      <c r="E14" s="66">
        <v>96000</v>
      </c>
      <c r="F14" s="66">
        <v>96000</v>
      </c>
      <c r="G14" s="66">
        <v>96000</v>
      </c>
      <c r="H14" s="66">
        <v>96000</v>
      </c>
      <c r="I14" s="66"/>
      <c r="J14" s="130" t="s">
        <v>1554</v>
      </c>
      <c r="K14" s="131"/>
      <c r="L14" s="132"/>
      <c r="M14" s="27"/>
      <c r="N14" s="27"/>
    </row>
    <row r="15" spans="1:14" ht="30" customHeight="1" x14ac:dyDescent="0.2">
      <c r="A15" s="34" t="str">
        <f ca="1">Translations!$A$104</f>
        <v>LINE B: Total previous, current and anticipated DOMESTIC resources</v>
      </c>
      <c r="B15" s="35">
        <f t="shared" ref="B15:I15" si="0">SUM(B10:B14)</f>
        <v>13376838.542992353</v>
      </c>
      <c r="C15" s="35">
        <f t="shared" si="0"/>
        <v>13955628.283185842</v>
      </c>
      <c r="D15" s="35">
        <f t="shared" si="0"/>
        <v>12293280</v>
      </c>
      <c r="E15" s="35">
        <f t="shared" si="0"/>
        <v>16805944.751381215</v>
      </c>
      <c r="F15" s="35">
        <f t="shared" si="0"/>
        <v>17030210.52631579</v>
      </c>
      <c r="G15" s="35">
        <f t="shared" si="0"/>
        <v>21439609.022556391</v>
      </c>
      <c r="H15" s="35">
        <f t="shared" si="0"/>
        <v>22600135.338345863</v>
      </c>
      <c r="I15" s="35">
        <f t="shared" si="0"/>
        <v>0</v>
      </c>
      <c r="J15" s="127"/>
      <c r="K15" s="136"/>
      <c r="L15" s="137"/>
      <c r="M15" s="27"/>
      <c r="N15" s="27"/>
    </row>
    <row r="16" spans="1:14" ht="15" customHeight="1" x14ac:dyDescent="0.2">
      <c r="A16" s="64" t="s">
        <v>1443</v>
      </c>
      <c r="B16" s="67">
        <f>267042/2.5</f>
        <v>106816.8</v>
      </c>
      <c r="C16" s="67">
        <v>181256</v>
      </c>
      <c r="D16" s="67"/>
      <c r="E16" s="67">
        <v>25000</v>
      </c>
      <c r="F16" s="67">
        <v>25000</v>
      </c>
      <c r="G16" s="67">
        <v>25000</v>
      </c>
      <c r="H16" s="67">
        <v>25000</v>
      </c>
      <c r="I16" s="67"/>
      <c r="J16" s="130" t="s">
        <v>1553</v>
      </c>
      <c r="K16" s="131"/>
      <c r="L16" s="132"/>
      <c r="M16" s="27"/>
      <c r="N16" s="27"/>
    </row>
    <row r="17" spans="1:14" ht="15" hidden="1"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hidden="1"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hidden="1"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hidden="1"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hidden="1"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hidden="1"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hidden="1"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hidden="1"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hidden="1"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hidden="1"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hidden="1"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hidden="1"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106816.8</v>
      </c>
      <c r="C29" s="4">
        <f t="shared" si="1"/>
        <v>181256</v>
      </c>
      <c r="D29" s="4">
        <f t="shared" si="1"/>
        <v>0</v>
      </c>
      <c r="E29" s="4">
        <f t="shared" si="1"/>
        <v>25000</v>
      </c>
      <c r="F29" s="4">
        <f t="shared" si="1"/>
        <v>25000</v>
      </c>
      <c r="G29" s="4">
        <f t="shared" si="1"/>
        <v>25000</v>
      </c>
      <c r="H29" s="4">
        <f t="shared" si="1"/>
        <v>25000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v>4790004.4716999996</v>
      </c>
      <c r="C30" s="66">
        <v>5983727.8712851536</v>
      </c>
      <c r="D30" s="66">
        <v>4841382.7013370218</v>
      </c>
      <c r="E30" s="66">
        <v>2500000</v>
      </c>
      <c r="F30" s="66"/>
      <c r="G30" s="66"/>
      <c r="H30" s="66"/>
      <c r="I30" s="66"/>
      <c r="J30" s="130" t="s">
        <v>1558</v>
      </c>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19330944.751381215</v>
      </c>
      <c r="F32" s="4">
        <f>SUM(F30+F29+F15)</f>
        <v>17055210.52631579</v>
      </c>
      <c r="G32" s="4">
        <f>SUM(G30+G29+G15)</f>
        <v>21464609.022556391</v>
      </c>
      <c r="H32" s="4">
        <f>SUM(H30+H29+H15)</f>
        <v>22625135.338345863</v>
      </c>
      <c r="I32" s="4">
        <f>SUM(I30+I29+I15)</f>
        <v>0</v>
      </c>
      <c r="J32" s="127"/>
      <c r="K32" s="136"/>
      <c r="L32" s="137"/>
    </row>
    <row r="33" spans="1:14" ht="15" customHeight="1" x14ac:dyDescent="0.2">
      <c r="A33" s="124" t="str">
        <f ca="1">Translations!$A$108</f>
        <v>LINE F: Annual anticipated funding gap (Line A-E)</v>
      </c>
      <c r="B33" s="125"/>
      <c r="C33" s="125"/>
      <c r="D33" s="126"/>
      <c r="E33" s="4">
        <f>+E8-E32</f>
        <v>-651266.08038522676</v>
      </c>
      <c r="F33" s="4">
        <f>+F8-F32</f>
        <v>4463858.4541054405</v>
      </c>
      <c r="G33" s="4">
        <f>+G8-G32</f>
        <v>3485445.999241028</v>
      </c>
      <c r="H33" s="4">
        <f>+H8-H32</f>
        <v>2996615.0001979284</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v>1627769.316582534</v>
      </c>
      <c r="F34" s="66">
        <v>3203618.4713166389</v>
      </c>
      <c r="G34" s="66">
        <v>3041087.6160141816</v>
      </c>
      <c r="H34" s="66">
        <v>1475966.5019193313</v>
      </c>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-2279035.3969677608</v>
      </c>
      <c r="F35" s="4">
        <f>F33-F34</f>
        <v>1260239.9827888017</v>
      </c>
      <c r="G35" s="4">
        <f>G33-G34</f>
        <v>444358.38322684634</v>
      </c>
      <c r="H35" s="4">
        <f>H33-H34</f>
        <v>1520648.4982785971</v>
      </c>
      <c r="I35" s="4">
        <f>I33-I34</f>
        <v>0</v>
      </c>
      <c r="J35" s="133"/>
      <c r="K35" s="134"/>
      <c r="L35" s="135"/>
      <c r="M35" s="38"/>
      <c r="N35" s="32"/>
    </row>
  </sheetData>
  <sheetProtection algorithmName="SHA-512" hashValue="T6SJpMnvtbsT9C5n5+hOMS0Fb8tXanhDDrkoZxQ23I82cLqf6f9VO0T4H9KnO4qnLYnYC1S1gfxcU5maMZlPyA==" saltValue="md1DG3NRUc5A5kz1lH7OZg==" spinCount="100000" sheet="1" objects="1" scenarios="1" formatColumns="0" formatRows="0"/>
  <protectedRanges>
    <protectedRange sqref="B6:L6 E8:L8 A16:L28 B10:L14"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1">
    <dataValidation type="decimal" operator="greaterThanOrEqual" allowBlank="1" showInputMessage="1" showErrorMessage="1" sqref="E8:I8 B10:I14 B16:I28 B30:I30 E34:I34">
      <formula1>0</formula1>
    </dataValidation>
  </dataValidations>
  <pageMargins left="0.7" right="0.7" top="0.75" bottom="0.75" header="0.3" footer="0.3"/>
  <pageSetup paperSize="8" scale="43" orientation="portrait"/>
  <drawing r:id="rId1"/>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abSelected="1"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Translations!$A$91</f>
        <v>TB</v>
      </c>
      <c r="I1" s="159" t="str">
        <f ca="1">Translations!$A$86</f>
        <v>Fiscal Year in which implementation period starts</v>
      </c>
      <c r="J1" s="160"/>
      <c r="K1" s="161"/>
      <c r="L1" s="14">
        <f>IF(ISNUMBER('Cover Sheet'!C13),'Cover Sheet'!C13,VLOOKUP("Select year",Dropdowns!$O$17:$R$17,LangOffset+1,0))</f>
        <v>2019</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f>IF(ISNUMBER('Cover Sheet'!C14),'Cover Sheet'!C14,VLOOKUP("Select year",Dropdowns!$O$17:$R$17,LangOffset+1,0))</f>
        <v>2022</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f>IFERROR(C4-1,"")</f>
        <v>2016</v>
      </c>
      <c r="C4" s="12">
        <f>IFERROR(D4-1,"")</f>
        <v>2017</v>
      </c>
      <c r="D4" s="12">
        <f>IFERROR(L1-1,"")</f>
        <v>2018</v>
      </c>
      <c r="E4" s="12">
        <f>IF(ISNUMBER(L1),L1,"")</f>
        <v>2019</v>
      </c>
      <c r="F4" s="12">
        <f>IFERROR(E4+1,"")</f>
        <v>2020</v>
      </c>
      <c r="G4" s="12">
        <f>IFERROR(F4+1,"")</f>
        <v>2021</v>
      </c>
      <c r="H4" s="12">
        <f>IFERROR(G4+1,"")</f>
        <v>2022</v>
      </c>
      <c r="I4" s="12">
        <f>IFERROR(H4+1,"")</f>
        <v>2023</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yVy4ThYUTee6RpJdd5lxx0fxgdCcP6XIH1YsM0uzTK0MAfFeG9iLCdleGK1Qw4abUzoEQk2S4BOp1liKu8hAng==" saltValue="Qq2Jy5rAgaGiVvzw0rnNF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conditionalFormatting sqref="E8">
    <cfRule type="expression" dxfId="5" priority="6">
      <formula>$E$6&gt;$L$2</formula>
    </cfRule>
  </conditionalFormatting>
  <conditionalFormatting sqref="E10">
    <cfRule type="expression" dxfId="4" priority="5">
      <formula>$E$6&gt;$L$2</formula>
    </cfRule>
  </conditionalFormatting>
  <conditionalFormatting sqref="F11:I12">
    <cfRule type="expression" dxfId="3" priority="4">
      <formula>$E$6&gt;$L$2</formula>
    </cfRule>
  </conditionalFormatting>
  <conditionalFormatting sqref="E14:I14 F13:I13">
    <cfRule type="expression" dxfId="2" priority="3">
      <formula>$E$6&gt;$L$2</formula>
    </cfRule>
  </conditionalFormatting>
  <conditionalFormatting sqref="F10:I10">
    <cfRule type="expression" dxfId="1" priority="2">
      <formula>$E$6&gt;$L$2</formula>
    </cfRule>
  </conditionalFormatting>
  <conditionalFormatting sqref="F8:I8">
    <cfRule type="expression" dxfId="0" priority="1">
      <formula>$E$6&gt;$L$2</formula>
    </cfRule>
  </conditionalFormatting>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view="pageBreakPreview" zoomScaleSheetLayoutView="100" workbookViewId="0">
      <selection sqref="A1:C2"/>
    </sheetView>
  </sheetViews>
  <sheetFormatPr defaultColWidth="10.28515625" defaultRowHeight="14.25" x14ac:dyDescent="0.2"/>
  <cols>
    <col min="1" max="1" width="60.7109375" style="6" customWidth="1"/>
    <col min="2" max="9" width="12.7109375" style="6" customWidth="1"/>
    <col min="10" max="12" width="17.7109375" style="6" customWidth="1"/>
    <col min="13" max="16384" width="10.28515625" style="6"/>
  </cols>
  <sheetData>
    <row r="1" spans="1:14" ht="15" customHeight="1" x14ac:dyDescent="0.2">
      <c r="A1" s="147" t="str">
        <f ca="1">Translations!$A$93</f>
        <v>Financial Gap Overview Table</v>
      </c>
      <c r="B1" s="148"/>
      <c r="C1" s="149"/>
      <c r="D1" s="15" t="str">
        <f ca="1">Translations!$A$10</f>
        <v>Country</v>
      </c>
      <c r="E1" s="153" t="str">
        <f>VLOOKUP('Cover Sheet'!$D$8,Dropdowns!$I$3:$L$243,Translations!$C$1+1,0)</f>
        <v>Georgia</v>
      </c>
      <c r="F1" s="154"/>
      <c r="G1" s="155" t="str">
        <f ca="1">Translations!$A$85</f>
        <v>Component</v>
      </c>
      <c r="H1" s="157" t="str">
        <f ca="1">Translations!$A$92</f>
        <v>Malaria</v>
      </c>
      <c r="I1" s="159" t="str">
        <f ca="1">Translations!$A$86</f>
        <v>Fiscal Year in which implementation period starts</v>
      </c>
      <c r="J1" s="160"/>
      <c r="K1" s="161"/>
      <c r="L1" s="14" t="str">
        <f>IF(ISNUMBER('Cover Sheet'!D13),'Cover Sheet'!D13,VLOOKUP("Select year",Dropdowns!$O$17:$R$17,LangOffset+1,0))</f>
        <v>Select year</v>
      </c>
      <c r="M1" s="25"/>
      <c r="N1" s="25"/>
    </row>
    <row r="2" spans="1:14" ht="15" customHeight="1" x14ac:dyDescent="0.2">
      <c r="A2" s="150"/>
      <c r="B2" s="151"/>
      <c r="C2" s="152"/>
      <c r="D2" s="15" t="str">
        <f ca="1">Translations!$A$12</f>
        <v>Currency</v>
      </c>
      <c r="E2" s="153" t="str">
        <f>VLOOKUP('Cover Sheet'!$D$10,Dropdowns!$O$13:$R$15,Translations!$C$1+1,0)</f>
        <v>USD</v>
      </c>
      <c r="F2" s="154"/>
      <c r="G2" s="156"/>
      <c r="H2" s="158"/>
      <c r="I2" s="159" t="str">
        <f ca="1">Translations!$A$87</f>
        <v>Fiscal Year in which implementation period ends</v>
      </c>
      <c r="J2" s="160"/>
      <c r="K2" s="161"/>
      <c r="L2" s="14" t="str">
        <f>IF(ISNUMBER('Cover Sheet'!D14),'Cover Sheet'!D14,VLOOKUP("Select year",Dropdowns!$O$17:$R$17,LangOffset+1,0))</f>
        <v>Select year</v>
      </c>
      <c r="M2" s="25"/>
      <c r="N2" s="25"/>
    </row>
    <row r="3" spans="1:14" ht="15" customHeight="1" x14ac:dyDescent="0.2">
      <c r="A3" s="61"/>
      <c r="B3" s="138" t="str">
        <f ca="1">Translations!$A$111</f>
        <v>Current and previous</v>
      </c>
      <c r="C3" s="139"/>
      <c r="D3" s="139"/>
      <c r="E3" s="138" t="str">
        <f ca="1">Translations!$A$112</f>
        <v>Estimated</v>
      </c>
      <c r="F3" s="139"/>
      <c r="G3" s="139"/>
      <c r="H3" s="139"/>
      <c r="I3" s="140"/>
      <c r="J3" s="141" t="str">
        <f ca="1">Translations!$A$113</f>
        <v>Data Source / Comments</v>
      </c>
      <c r="K3" s="142"/>
      <c r="L3" s="143"/>
      <c r="M3" s="27"/>
      <c r="N3" s="27"/>
    </row>
    <row r="4" spans="1:14" ht="15" customHeight="1" x14ac:dyDescent="0.2">
      <c r="A4" s="28" t="str">
        <f ca="1">Translations!$A$94</f>
        <v>Fiscal Year</v>
      </c>
      <c r="B4" s="12" t="str">
        <f>IFERROR(C4-1,"")</f>
        <v/>
      </c>
      <c r="C4" s="12" t="str">
        <f>IFERROR(D4-1,"")</f>
        <v/>
      </c>
      <c r="D4" s="12" t="str">
        <f>IFERROR(L1-1,"")</f>
        <v/>
      </c>
      <c r="E4" s="12" t="str">
        <f>IF(ISNUMBER(L1),L1,"")</f>
        <v/>
      </c>
      <c r="F4" s="12" t="str">
        <f>IFERROR(E4+1,"")</f>
        <v/>
      </c>
      <c r="G4" s="12" t="str">
        <f>IFERROR(F4+1,"")</f>
        <v/>
      </c>
      <c r="H4" s="12" t="str">
        <f>IFERROR(G4+1,"")</f>
        <v/>
      </c>
      <c r="I4" s="12" t="str">
        <f>IFERROR(H4+1,"")</f>
        <v/>
      </c>
      <c r="J4" s="144"/>
      <c r="K4" s="145"/>
      <c r="L4" s="146"/>
      <c r="M4" s="27"/>
      <c r="N4" s="27"/>
    </row>
    <row r="5" spans="1:14"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 - 12/</v>
      </c>
      <c r="C5" s="29" t="str">
        <f>IFERROR(IF('Cover Sheet'!$D$9="January - December","01/"&amp;C4&amp;" - "&amp;"12/"&amp;C4,IF('Cover Sheet'!$D$9="April - March","04/"&amp;C4&amp;" - "&amp;"03/"&amp;C4+1,IF('Cover Sheet'!$D$9="July - June","07/"&amp;C4-1&amp;" - "&amp;"06/"&amp;C4,IF('Cover Sheet'!$D$9="October - September","10/"&amp;C4-1&amp;" - "&amp;"09/"&amp;C4,"")))),"")</f>
        <v>01/ - 12/</v>
      </c>
      <c r="D5" s="29" t="str">
        <f>IFERROR(IF('Cover Sheet'!$D$9="January - December","01/"&amp;D4&amp;" - "&amp;"12/"&amp;D4,IF('Cover Sheet'!$D$9="April - March","04/"&amp;D4&amp;" - "&amp;"03/"&amp;D4+1,IF('Cover Sheet'!$D$9="July - June","07/"&amp;D4-1&amp;" - "&amp;"06/"&amp;D4,IF('Cover Sheet'!$D$9="October - September","10/"&amp;D4-1&amp;" - "&amp;"09/"&amp;D4,"")))),"")</f>
        <v>01/ - 12/</v>
      </c>
      <c r="E5" s="29" t="str">
        <f>IFERROR(IF('Cover Sheet'!$D$9="January - December","01/"&amp;E4&amp;" - "&amp;"12/"&amp;E4,IF('Cover Sheet'!$D$9="April - March","04/"&amp;E4&amp;" - "&amp;"03/"&amp;E4+1,IF('Cover Sheet'!$D$9="July - June","07/"&amp;E4-1&amp;" - "&amp;"06/"&amp;E4,IF('Cover Sheet'!$D$9="October - September","10/"&amp;E4-1&amp;" - "&amp;"09/"&amp;E4,"")))),"")</f>
        <v>01/ - 12/</v>
      </c>
      <c r="F5" s="29" t="str">
        <f>IFERROR(IF('Cover Sheet'!$D$9="January - December","01/"&amp;F4&amp;" - "&amp;"12/"&amp;F4,IF('Cover Sheet'!$D$9="April - March","04/"&amp;F4&amp;" - "&amp;"03/"&amp;F4+1,IF('Cover Sheet'!$D$9="July - June","07/"&amp;F4-1&amp;" - "&amp;"06/"&amp;F4,IF('Cover Sheet'!$D$9="October - September","10/"&amp;F4-1&amp;" - "&amp;"09/"&amp;F4,"")))),"")</f>
        <v>01/ - 12/</v>
      </c>
      <c r="G5" s="29" t="str">
        <f>IFERROR(IF('Cover Sheet'!$D$9="January - December","01/"&amp;G4&amp;" - "&amp;"12/"&amp;G4,IF('Cover Sheet'!$D$9="April - March","04/"&amp;G4&amp;" - "&amp;"03/"&amp;G4+1,IF('Cover Sheet'!$D$9="July - June","07/"&amp;G4-1&amp;" - "&amp;"06/"&amp;G4,IF('Cover Sheet'!$D$9="October - September","10/"&amp;G4-1&amp;" - "&amp;"09/"&amp;G4,"")))),"")</f>
        <v>01/ - 12/</v>
      </c>
      <c r="H5" s="29" t="str">
        <f>IFERROR(IF('Cover Sheet'!$D$9="January - December","01/"&amp;H4&amp;" - "&amp;"12/"&amp;H4,IF('Cover Sheet'!$D$9="April - March","04/"&amp;H4&amp;" - "&amp;"03/"&amp;H4+1,IF('Cover Sheet'!$D$9="July - June","07/"&amp;H4-1&amp;" - "&amp;"06/"&amp;H4,IF('Cover Sheet'!$D$9="October - September","10/"&amp;H4-1&amp;" - "&amp;"09/"&amp;H4,"")))),"")</f>
        <v>01/ - 12/</v>
      </c>
      <c r="I5" s="29" t="str">
        <f>IFERROR(IF('Cover Sheet'!$D$9="January - December","01/"&amp;I4&amp;" - "&amp;"12/"&amp;I4,IF('Cover Sheet'!$D$9="April - March","04/"&amp;I4&amp;" - "&amp;"03/"&amp;I4+1,IF('Cover Sheet'!$D$9="July - June","07/"&amp;I4-1&amp;" - "&amp;"06/"&amp;I4,IF('Cover Sheet'!$D$9="October - September","10/"&amp;I4-1&amp;" - "&amp;"09/"&amp;I4,"")))),"")</f>
        <v>01/ - 12/</v>
      </c>
      <c r="J5" s="130"/>
      <c r="K5" s="131"/>
      <c r="L5" s="132"/>
      <c r="M5" s="27"/>
      <c r="N5" s="27"/>
    </row>
    <row r="6" spans="1:14" ht="15" customHeight="1" x14ac:dyDescent="0.2">
      <c r="A6" s="28" t="str">
        <f ca="1">Translations!$A$96</f>
        <v>Exchange Rate (Local currency units per USD or EUR)</v>
      </c>
      <c r="B6" s="65"/>
      <c r="C6" s="65"/>
      <c r="D6" s="65"/>
      <c r="E6" s="65"/>
      <c r="F6" s="65"/>
      <c r="G6" s="65"/>
      <c r="H6" s="65"/>
      <c r="I6" s="65"/>
      <c r="J6" s="130"/>
      <c r="K6" s="131"/>
      <c r="L6" s="132"/>
      <c r="M6" s="27"/>
      <c r="N6" s="27"/>
    </row>
    <row r="7" spans="1:14" ht="3" customHeight="1" x14ac:dyDescent="0.2">
      <c r="A7" s="10"/>
      <c r="B7" s="9"/>
      <c r="C7" s="9"/>
      <c r="D7" s="9"/>
      <c r="E7" s="8"/>
      <c r="F7" s="8"/>
      <c r="G7" s="8"/>
      <c r="H7" s="8"/>
      <c r="I7" s="8"/>
      <c r="J7" s="30"/>
      <c r="K7" s="31"/>
      <c r="L7" s="31"/>
      <c r="M7" s="27"/>
      <c r="N7" s="27"/>
    </row>
    <row r="8" spans="1:14" ht="30" customHeight="1" x14ac:dyDescent="0.2">
      <c r="A8" s="124" t="str">
        <f ca="1">Translations!$A$97</f>
        <v>LINE A: Total Funding needs for the National Strategic Plan (provide annual amounts)</v>
      </c>
      <c r="B8" s="125"/>
      <c r="C8" s="125"/>
      <c r="D8" s="126"/>
      <c r="E8" s="66"/>
      <c r="F8" s="66"/>
      <c r="G8" s="66"/>
      <c r="H8" s="66"/>
      <c r="I8" s="66"/>
      <c r="J8" s="130"/>
      <c r="K8" s="131"/>
      <c r="L8" s="132"/>
      <c r="M8" s="27"/>
      <c r="N8" s="32"/>
    </row>
    <row r="9" spans="1:14" ht="15" customHeight="1" x14ac:dyDescent="0.2">
      <c r="A9" s="124" t="str">
        <f ca="1">Translations!$A$98</f>
        <v>LINES B, C and D: Previous, current and anticipated resources to meet the funding needs of the National Strategic Plan</v>
      </c>
      <c r="B9" s="125"/>
      <c r="C9" s="125"/>
      <c r="D9" s="125"/>
      <c r="E9" s="125"/>
      <c r="F9" s="125"/>
      <c r="G9" s="125"/>
      <c r="H9" s="125"/>
      <c r="I9" s="125"/>
      <c r="J9" s="125"/>
      <c r="K9" s="125"/>
      <c r="L9" s="126"/>
      <c r="M9" s="27"/>
      <c r="N9" s="27"/>
    </row>
    <row r="10" spans="1:14" ht="15" customHeight="1" x14ac:dyDescent="0.2">
      <c r="A10" s="33" t="str">
        <f ca="1">Translations!$A$99</f>
        <v>Domestic source B1: Loans</v>
      </c>
      <c r="B10" s="66"/>
      <c r="C10" s="66"/>
      <c r="D10" s="66"/>
      <c r="E10" s="66"/>
      <c r="F10" s="66"/>
      <c r="G10" s="66"/>
      <c r="H10" s="66"/>
      <c r="I10" s="66"/>
      <c r="J10" s="130"/>
      <c r="K10" s="131"/>
      <c r="L10" s="132"/>
      <c r="M10" s="27"/>
      <c r="N10" s="27"/>
    </row>
    <row r="11" spans="1:14" ht="15" customHeight="1" x14ac:dyDescent="0.2">
      <c r="A11" s="33" t="str">
        <f ca="1">Translations!$A$100</f>
        <v>Domestic source B2: Debt relief</v>
      </c>
      <c r="B11" s="66"/>
      <c r="C11" s="66"/>
      <c r="D11" s="66"/>
      <c r="E11" s="66"/>
      <c r="F11" s="66"/>
      <c r="G11" s="66"/>
      <c r="H11" s="66"/>
      <c r="I11" s="66"/>
      <c r="J11" s="130"/>
      <c r="K11" s="131"/>
      <c r="L11" s="132"/>
      <c r="M11" s="27"/>
      <c r="N11" s="27"/>
    </row>
    <row r="12" spans="1:14" ht="15" customHeight="1" x14ac:dyDescent="0.2">
      <c r="A12" s="33" t="str">
        <f ca="1">Translations!$A$101</f>
        <v>Domestic source B3: Government revenues</v>
      </c>
      <c r="B12" s="66"/>
      <c r="C12" s="66"/>
      <c r="D12" s="66"/>
      <c r="E12" s="66"/>
      <c r="F12" s="66"/>
      <c r="G12" s="66"/>
      <c r="H12" s="66"/>
      <c r="I12" s="66"/>
      <c r="J12" s="130"/>
      <c r="K12" s="131"/>
      <c r="L12" s="132"/>
      <c r="M12" s="27"/>
      <c r="N12" s="27"/>
    </row>
    <row r="13" spans="1:14" ht="15" customHeight="1" x14ac:dyDescent="0.2">
      <c r="A13" s="33" t="str">
        <f ca="1">Translations!$A$102</f>
        <v>Domestic source B4: Social health insurance</v>
      </c>
      <c r="B13" s="66"/>
      <c r="C13" s="66"/>
      <c r="D13" s="66"/>
      <c r="E13" s="66"/>
      <c r="F13" s="66"/>
      <c r="G13" s="66"/>
      <c r="H13" s="66"/>
      <c r="I13" s="66"/>
      <c r="J13" s="130"/>
      <c r="K13" s="131"/>
      <c r="L13" s="132"/>
      <c r="M13" s="27"/>
      <c r="N13" s="27"/>
    </row>
    <row r="14" spans="1:14" ht="15" customHeight="1" x14ac:dyDescent="0.2">
      <c r="A14" s="33" t="str">
        <f ca="1">Translations!$A$103</f>
        <v>Domestic source B5: Private sector contributions (national)</v>
      </c>
      <c r="B14" s="66"/>
      <c r="C14" s="66"/>
      <c r="D14" s="66"/>
      <c r="E14" s="66"/>
      <c r="F14" s="66"/>
      <c r="G14" s="66"/>
      <c r="H14" s="66"/>
      <c r="I14" s="66"/>
      <c r="J14" s="130"/>
      <c r="K14" s="131"/>
      <c r="L14" s="132"/>
      <c r="M14" s="27"/>
      <c r="N14" s="27"/>
    </row>
    <row r="15" spans="1:14" ht="30" customHeight="1" x14ac:dyDescent="0.2">
      <c r="A15" s="34" t="str">
        <f ca="1">Translations!$A$104</f>
        <v>LINE B: Total previous, current and anticipated DOMESTIC resources</v>
      </c>
      <c r="B15" s="35">
        <f t="shared" ref="B15:I15" si="0">SUM(B10:B14)</f>
        <v>0</v>
      </c>
      <c r="C15" s="35">
        <f t="shared" si="0"/>
        <v>0</v>
      </c>
      <c r="D15" s="35">
        <f t="shared" si="0"/>
        <v>0</v>
      </c>
      <c r="E15" s="35">
        <f t="shared" si="0"/>
        <v>0</v>
      </c>
      <c r="F15" s="35">
        <f t="shared" si="0"/>
        <v>0</v>
      </c>
      <c r="G15" s="35">
        <f t="shared" si="0"/>
        <v>0</v>
      </c>
      <c r="H15" s="35">
        <f t="shared" si="0"/>
        <v>0</v>
      </c>
      <c r="I15" s="35">
        <f t="shared" si="0"/>
        <v>0</v>
      </c>
      <c r="J15" s="127"/>
      <c r="K15" s="136"/>
      <c r="L15" s="137"/>
      <c r="M15" s="27"/>
      <c r="N15" s="27"/>
    </row>
    <row r="16" spans="1:14" ht="15" customHeight="1" x14ac:dyDescent="0.2">
      <c r="A16" s="64" t="str">
        <f>VLOOKUP("Select External Source",Dropdowns!$AB$3:$AE$3,LangOffset+1,0)</f>
        <v>Select External Source</v>
      </c>
      <c r="B16" s="67"/>
      <c r="C16" s="67"/>
      <c r="D16" s="67"/>
      <c r="E16" s="67"/>
      <c r="F16" s="67"/>
      <c r="G16" s="67"/>
      <c r="H16" s="67"/>
      <c r="I16" s="67"/>
      <c r="J16" s="130"/>
      <c r="K16" s="131"/>
      <c r="L16" s="132"/>
      <c r="M16" s="27"/>
      <c r="N16" s="27"/>
    </row>
    <row r="17" spans="1:14" ht="15" customHeight="1" x14ac:dyDescent="0.2">
      <c r="A17" s="64" t="str">
        <f>VLOOKUP("Select External Source",Dropdowns!$AB$3:$AE$3,LangOffset+1,0)</f>
        <v>Select External Source</v>
      </c>
      <c r="B17" s="67"/>
      <c r="C17" s="67"/>
      <c r="D17" s="67"/>
      <c r="E17" s="67"/>
      <c r="F17" s="67"/>
      <c r="G17" s="67"/>
      <c r="H17" s="67"/>
      <c r="I17" s="67"/>
      <c r="J17" s="130"/>
      <c r="K17" s="131"/>
      <c r="L17" s="132"/>
      <c r="M17" s="27"/>
      <c r="N17" s="27"/>
    </row>
    <row r="18" spans="1:14" ht="15" customHeight="1" x14ac:dyDescent="0.2">
      <c r="A18" s="64" t="str">
        <f>VLOOKUP("Select External Source",Dropdowns!$AB$3:$AE$3,LangOffset+1,0)</f>
        <v>Select External Source</v>
      </c>
      <c r="B18" s="67"/>
      <c r="C18" s="67"/>
      <c r="D18" s="67"/>
      <c r="E18" s="67"/>
      <c r="F18" s="67"/>
      <c r="G18" s="67"/>
      <c r="H18" s="67"/>
      <c r="I18" s="67"/>
      <c r="J18" s="130"/>
      <c r="K18" s="131"/>
      <c r="L18" s="132"/>
      <c r="M18" s="27"/>
      <c r="N18" s="27"/>
    </row>
    <row r="19" spans="1:14" ht="15" customHeight="1" x14ac:dyDescent="0.2">
      <c r="A19" s="64" t="str">
        <f>VLOOKUP("Select External Source",Dropdowns!$AB$3:$AE$3,LangOffset+1,0)</f>
        <v>Select External Source</v>
      </c>
      <c r="B19" s="67"/>
      <c r="C19" s="67"/>
      <c r="D19" s="67"/>
      <c r="E19" s="67"/>
      <c r="F19" s="67"/>
      <c r="G19" s="67"/>
      <c r="H19" s="67"/>
      <c r="I19" s="67"/>
      <c r="J19" s="130"/>
      <c r="K19" s="131"/>
      <c r="L19" s="132"/>
      <c r="M19" s="27"/>
      <c r="N19" s="27"/>
    </row>
    <row r="20" spans="1:14" ht="15" customHeight="1" x14ac:dyDescent="0.2">
      <c r="A20" s="64" t="str">
        <f>VLOOKUP("Select External Source",Dropdowns!$AB$3:$AE$3,LangOffset+1,0)</f>
        <v>Select External Source</v>
      </c>
      <c r="B20" s="67"/>
      <c r="C20" s="67"/>
      <c r="D20" s="67"/>
      <c r="E20" s="67"/>
      <c r="F20" s="67"/>
      <c r="G20" s="67"/>
      <c r="H20" s="67"/>
      <c r="I20" s="67"/>
      <c r="J20" s="130"/>
      <c r="K20" s="131"/>
      <c r="L20" s="132"/>
      <c r="M20" s="27"/>
      <c r="N20" s="27"/>
    </row>
    <row r="21" spans="1:14" ht="15" customHeight="1" x14ac:dyDescent="0.2">
      <c r="A21" s="64" t="str">
        <f>VLOOKUP("Select External Source",Dropdowns!$AB$3:$AE$3,LangOffset+1,0)</f>
        <v>Select External Source</v>
      </c>
      <c r="B21" s="67"/>
      <c r="C21" s="67"/>
      <c r="D21" s="67"/>
      <c r="E21" s="67"/>
      <c r="F21" s="67"/>
      <c r="G21" s="67"/>
      <c r="H21" s="67"/>
      <c r="I21" s="67"/>
      <c r="J21" s="130"/>
      <c r="K21" s="131"/>
      <c r="L21" s="132"/>
      <c r="M21" s="27"/>
      <c r="N21" s="27"/>
    </row>
    <row r="22" spans="1:14" ht="15" customHeight="1" x14ac:dyDescent="0.2">
      <c r="A22" s="64" t="str">
        <f>VLOOKUP("Select External Source",Dropdowns!$AB$3:$AE$3,LangOffset+1,0)</f>
        <v>Select External Source</v>
      </c>
      <c r="B22" s="67"/>
      <c r="C22" s="67"/>
      <c r="D22" s="67"/>
      <c r="E22" s="67"/>
      <c r="F22" s="67"/>
      <c r="G22" s="67"/>
      <c r="H22" s="67"/>
      <c r="I22" s="67"/>
      <c r="J22" s="130"/>
      <c r="K22" s="131"/>
      <c r="L22" s="132"/>
      <c r="M22" s="27"/>
      <c r="N22" s="27"/>
    </row>
    <row r="23" spans="1:14" ht="15" customHeight="1" x14ac:dyDescent="0.2">
      <c r="A23" s="64" t="str">
        <f>VLOOKUP("Select External Source",Dropdowns!$AB$3:$AE$3,LangOffset+1,0)</f>
        <v>Select External Source</v>
      </c>
      <c r="B23" s="67"/>
      <c r="C23" s="67"/>
      <c r="D23" s="67"/>
      <c r="E23" s="67"/>
      <c r="F23" s="67"/>
      <c r="G23" s="67"/>
      <c r="H23" s="67"/>
      <c r="I23" s="67"/>
      <c r="J23" s="130"/>
      <c r="K23" s="131"/>
      <c r="L23" s="132"/>
      <c r="M23" s="27"/>
      <c r="N23" s="27"/>
    </row>
    <row r="24" spans="1:14" ht="15" customHeight="1" x14ac:dyDescent="0.2">
      <c r="A24" s="64" t="str">
        <f>VLOOKUP("Select External Source",Dropdowns!$AB$3:$AE$3,LangOffset+1,0)</f>
        <v>Select External Source</v>
      </c>
      <c r="B24" s="67"/>
      <c r="C24" s="67"/>
      <c r="D24" s="67"/>
      <c r="E24" s="67"/>
      <c r="F24" s="67"/>
      <c r="G24" s="67"/>
      <c r="H24" s="67"/>
      <c r="I24" s="67"/>
      <c r="J24" s="130"/>
      <c r="K24" s="131"/>
      <c r="L24" s="132"/>
      <c r="M24" s="27"/>
      <c r="N24" s="27"/>
    </row>
    <row r="25" spans="1:14" ht="15" customHeight="1" x14ac:dyDescent="0.2">
      <c r="A25" s="64" t="str">
        <f>VLOOKUP("Select External Source",Dropdowns!$AB$3:$AE$3,LangOffset+1,0)</f>
        <v>Select External Source</v>
      </c>
      <c r="B25" s="67"/>
      <c r="C25" s="67"/>
      <c r="D25" s="67"/>
      <c r="E25" s="67"/>
      <c r="F25" s="67"/>
      <c r="G25" s="67"/>
      <c r="H25" s="67"/>
      <c r="I25" s="67"/>
      <c r="J25" s="130"/>
      <c r="K25" s="131"/>
      <c r="L25" s="132"/>
      <c r="M25" s="27"/>
      <c r="N25" s="27"/>
    </row>
    <row r="26" spans="1:14" ht="15" customHeight="1" x14ac:dyDescent="0.2">
      <c r="A26" s="64" t="str">
        <f>VLOOKUP("Select External Source",Dropdowns!$AB$3:$AE$3,LangOffset+1,0)</f>
        <v>Select External Source</v>
      </c>
      <c r="B26" s="67"/>
      <c r="C26" s="67"/>
      <c r="D26" s="67"/>
      <c r="E26" s="67"/>
      <c r="F26" s="67"/>
      <c r="G26" s="67"/>
      <c r="H26" s="67"/>
      <c r="I26" s="67"/>
      <c r="J26" s="130"/>
      <c r="K26" s="131"/>
      <c r="L26" s="132"/>
      <c r="M26" s="27"/>
      <c r="N26" s="27"/>
    </row>
    <row r="27" spans="1:14" ht="15" customHeight="1" x14ac:dyDescent="0.2">
      <c r="A27" s="64" t="str">
        <f>VLOOKUP("Select External Source",Dropdowns!$AB$3:$AE$3,LangOffset+1,0)</f>
        <v>Select External Source</v>
      </c>
      <c r="B27" s="67"/>
      <c r="C27" s="67"/>
      <c r="D27" s="67"/>
      <c r="E27" s="67"/>
      <c r="F27" s="67"/>
      <c r="G27" s="67"/>
      <c r="H27" s="67"/>
      <c r="I27" s="67"/>
      <c r="J27" s="130"/>
      <c r="K27" s="131"/>
      <c r="L27" s="132"/>
      <c r="M27" s="27"/>
      <c r="N27" s="27"/>
    </row>
    <row r="28" spans="1:14" ht="15" customHeight="1" x14ac:dyDescent="0.2">
      <c r="A28" s="64" t="str">
        <f>VLOOKUP("Select External Source",Dropdowns!$AB$3:$AE$3,LangOffset+1,0)</f>
        <v>Select External Source</v>
      </c>
      <c r="B28" s="67"/>
      <c r="C28" s="67"/>
      <c r="D28" s="67"/>
      <c r="E28" s="67"/>
      <c r="F28" s="67"/>
      <c r="G28" s="67"/>
      <c r="H28" s="67"/>
      <c r="I28" s="67"/>
      <c r="J28" s="130"/>
      <c r="K28" s="131"/>
      <c r="L28" s="132"/>
      <c r="M28" s="27"/>
      <c r="N28" s="27"/>
    </row>
    <row r="29" spans="1:14" ht="45" customHeight="1" x14ac:dyDescent="0.2">
      <c r="A29" s="34" t="str">
        <f ca="1">Translations!$A$105</f>
        <v>LINE C: Total previous, current and anticipated EXTERNAL Resources (non-Global Fund)</v>
      </c>
      <c r="B29" s="4">
        <f t="shared" ref="B29:I29" si="1">SUM(B16:B28)</f>
        <v>0</v>
      </c>
      <c r="C29" s="4">
        <f t="shared" si="1"/>
        <v>0</v>
      </c>
      <c r="D29" s="4">
        <f t="shared" si="1"/>
        <v>0</v>
      </c>
      <c r="E29" s="4">
        <f t="shared" si="1"/>
        <v>0</v>
      </c>
      <c r="F29" s="4">
        <f t="shared" si="1"/>
        <v>0</v>
      </c>
      <c r="G29" s="4">
        <f t="shared" si="1"/>
        <v>0</v>
      </c>
      <c r="H29" s="4">
        <f t="shared" si="1"/>
        <v>0</v>
      </c>
      <c r="I29" s="4">
        <f t="shared" si="1"/>
        <v>0</v>
      </c>
      <c r="J29" s="127"/>
      <c r="K29" s="136"/>
      <c r="L29" s="137"/>
    </row>
    <row r="30" spans="1:14" ht="60" customHeight="1" x14ac:dyDescent="0.2">
      <c r="A30" s="34" t="str">
        <f ca="1">Translations!$A$106</f>
        <v>LINE D: Total previous, current and anticipated Global Fund resources from existing grants (excluding amounts included in the funding request)</v>
      </c>
      <c r="B30" s="66"/>
      <c r="C30" s="66"/>
      <c r="D30" s="66"/>
      <c r="E30" s="66"/>
      <c r="F30" s="66"/>
      <c r="G30" s="66"/>
      <c r="H30" s="66"/>
      <c r="I30" s="66"/>
      <c r="J30" s="130"/>
      <c r="K30" s="131">
        <v>0</v>
      </c>
      <c r="L30" s="132"/>
    </row>
    <row r="31" spans="1:14" ht="3" customHeight="1" x14ac:dyDescent="0.2">
      <c r="A31" s="10"/>
      <c r="B31" s="9"/>
      <c r="C31" s="9"/>
      <c r="D31" s="9"/>
      <c r="E31" s="8"/>
      <c r="F31" s="8"/>
      <c r="G31" s="8"/>
      <c r="H31" s="8"/>
      <c r="I31" s="8"/>
      <c r="J31" s="36"/>
      <c r="K31" s="37"/>
      <c r="L31" s="37"/>
      <c r="M31" s="27"/>
      <c r="N31" s="27"/>
    </row>
    <row r="32" spans="1:14" ht="15" customHeight="1" x14ac:dyDescent="0.2">
      <c r="A32" s="124" t="str">
        <f ca="1">Translations!$A$107</f>
        <v xml:space="preserve">LINE E: Total anticipated resources (annual amounts) </v>
      </c>
      <c r="B32" s="125"/>
      <c r="C32" s="125"/>
      <c r="D32" s="126"/>
      <c r="E32" s="4">
        <f>SUM(E30+E29+E15)</f>
        <v>0</v>
      </c>
      <c r="F32" s="4">
        <f>SUM(F30+F29+F15)</f>
        <v>0</v>
      </c>
      <c r="G32" s="4">
        <f>SUM(G30+G29+G15)</f>
        <v>0</v>
      </c>
      <c r="H32" s="4">
        <f>SUM(H30+H29+H15)</f>
        <v>0</v>
      </c>
      <c r="I32" s="4">
        <f>SUM(I30+I29+I15)</f>
        <v>0</v>
      </c>
      <c r="J32" s="127"/>
      <c r="K32" s="136"/>
      <c r="L32" s="137"/>
    </row>
    <row r="33" spans="1:14" ht="15" customHeight="1" x14ac:dyDescent="0.2">
      <c r="A33" s="124" t="str">
        <f ca="1">Translations!$A$108</f>
        <v>LINE F: Annual anticipated funding gap (Line A-E)</v>
      </c>
      <c r="B33" s="125"/>
      <c r="C33" s="125"/>
      <c r="D33" s="126"/>
      <c r="E33" s="4">
        <f>+E8-E32</f>
        <v>0</v>
      </c>
      <c r="F33" s="4">
        <f>+F8-F32</f>
        <v>0</v>
      </c>
      <c r="G33" s="4">
        <f>+G8-G32</f>
        <v>0</v>
      </c>
      <c r="H33" s="4">
        <f>+H8-H32</f>
        <v>0</v>
      </c>
      <c r="I33" s="4">
        <f>+I8-I32</f>
        <v>0</v>
      </c>
      <c r="J33" s="127"/>
      <c r="K33" s="128"/>
      <c r="L33" s="129"/>
      <c r="M33" s="27"/>
      <c r="N33" s="27"/>
    </row>
    <row r="34" spans="1:14" ht="15" customHeight="1" x14ac:dyDescent="0.2">
      <c r="A34" s="124" t="str">
        <f ca="1">Translations!$A$109</f>
        <v>LINE G: Funding request within the country allocation</v>
      </c>
      <c r="B34" s="125"/>
      <c r="C34" s="125"/>
      <c r="D34" s="126"/>
      <c r="E34" s="67"/>
      <c r="F34" s="67"/>
      <c r="G34" s="67"/>
      <c r="H34" s="67"/>
      <c r="I34" s="67"/>
      <c r="J34" s="130"/>
      <c r="K34" s="131"/>
      <c r="L34" s="132"/>
      <c r="M34" s="27"/>
      <c r="N34" s="32"/>
    </row>
    <row r="35" spans="1:14" ht="15" customHeight="1" x14ac:dyDescent="0.2">
      <c r="A35" s="124" t="str">
        <f ca="1">Translations!$A$110</f>
        <v>LINE H: Total Remaining Funding Gap (annual amounts) (Line F-G)</v>
      </c>
      <c r="B35" s="125"/>
      <c r="C35" s="125"/>
      <c r="D35" s="126"/>
      <c r="E35" s="4">
        <f>E33-E34</f>
        <v>0</v>
      </c>
      <c r="F35" s="4">
        <f>F33-F34</f>
        <v>0</v>
      </c>
      <c r="G35" s="4">
        <f>G33-G34</f>
        <v>0</v>
      </c>
      <c r="H35" s="4">
        <f>H33-H34</f>
        <v>0</v>
      </c>
      <c r="I35" s="4">
        <f>I33-I34</f>
        <v>0</v>
      </c>
      <c r="J35" s="133"/>
      <c r="K35" s="134"/>
      <c r="L35" s="135"/>
      <c r="M35" s="38"/>
      <c r="N35" s="32"/>
    </row>
  </sheetData>
  <sheetProtection algorithmName="SHA-512" hashValue="cCLk8YJ0fet/cpwH7XuR0qbI+E9RT/8dH8iPtgl5MbO83iHBrsZRlWEc2HhyvndDWsTziqFtjUqpMVANkhzBnA==" saltValue="kOhB4g2H8nm+hskJeJpRCA==" spinCount="100000" sheet="1" objects="1" scenarios="1" formatColumns="0" formatRows="0"/>
  <protectedRanges>
    <protectedRange sqref="B6:L6 E8:L8 B10:L14 A16:L28" name="Range1"/>
  </protectedRanges>
  <mergeCells count="44">
    <mergeCell ref="A1:C2"/>
    <mergeCell ref="E1:F1"/>
    <mergeCell ref="G1:G2"/>
    <mergeCell ref="H1:H2"/>
    <mergeCell ref="I1:K1"/>
    <mergeCell ref="E2:F2"/>
    <mergeCell ref="I2:K2"/>
    <mergeCell ref="J14:L14"/>
    <mergeCell ref="B3:D3"/>
    <mergeCell ref="E3:I3"/>
    <mergeCell ref="J3:L4"/>
    <mergeCell ref="J5:L5"/>
    <mergeCell ref="J6:L6"/>
    <mergeCell ref="A8:D8"/>
    <mergeCell ref="J8:L8"/>
    <mergeCell ref="A9:L9"/>
    <mergeCell ref="J10:L10"/>
    <mergeCell ref="J11:L11"/>
    <mergeCell ref="J12:L12"/>
    <mergeCell ref="J13:L13"/>
    <mergeCell ref="J26:L26"/>
    <mergeCell ref="J15:L15"/>
    <mergeCell ref="J16:L16"/>
    <mergeCell ref="J17:L17"/>
    <mergeCell ref="J18:L18"/>
    <mergeCell ref="J19:L19"/>
    <mergeCell ref="J20:L20"/>
    <mergeCell ref="J21:L21"/>
    <mergeCell ref="J22:L22"/>
    <mergeCell ref="J23:L23"/>
    <mergeCell ref="J24:L24"/>
    <mergeCell ref="J25:L25"/>
    <mergeCell ref="J27:L27"/>
    <mergeCell ref="J28:L28"/>
    <mergeCell ref="J29:L29"/>
    <mergeCell ref="J30:L30"/>
    <mergeCell ref="A32:D32"/>
    <mergeCell ref="J32:L32"/>
    <mergeCell ref="A33:D33"/>
    <mergeCell ref="J33:L33"/>
    <mergeCell ref="A34:D34"/>
    <mergeCell ref="J34:L34"/>
    <mergeCell ref="A35:D35"/>
    <mergeCell ref="J35:L35"/>
  </mergeCells>
  <dataValidations count="2">
    <dataValidation type="decimal" operator="greaterThanOrEqual" allowBlank="1" showInputMessage="1" showErrorMessage="1" sqref="E8:I8 B10:I14 B16:I28 B30:I30 E34:I34">
      <formula1>0</formula1>
    </dataValidation>
    <dataValidation operator="greaterThanOrEqual" allowBlank="1" showInputMessage="1" showErrorMessage="1" sqref="B6:I6"/>
  </dataValidations>
  <pageMargins left="0.7" right="0.7" top="0.75" bottom="0.75" header="0.3" footer="0.3"/>
  <pageSetup paperSize="8" scale="43" orientation="portrait" r:id="rId1"/>
  <ignoredErrors>
    <ignoredError sqref="A17:A28"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Enter External Resource C1">
          <x14:formula1>
            <xm:f>Dropdowns!$AA$3:$AA$50</xm:f>
          </x14:formula1>
          <xm:sqref>A16:A28</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zoomScaleSheetLayoutView="100" workbookViewId="0">
      <selection activeCell="B20" sqref="B20"/>
    </sheetView>
  </sheetViews>
  <sheetFormatPr defaultColWidth="9.85546875" defaultRowHeight="14.25" x14ac:dyDescent="0.2"/>
  <cols>
    <col min="1" max="1" width="68.42578125" style="1" customWidth="1"/>
    <col min="2" max="2" width="21.28515625" style="1" customWidth="1"/>
    <col min="3" max="8" width="12.7109375" style="1" customWidth="1"/>
    <col min="9" max="9" width="16.140625" style="1" customWidth="1"/>
    <col min="10" max="11" width="12.7109375" style="1" customWidth="1"/>
    <col min="12" max="12" width="21.28515625" style="1" customWidth="1"/>
    <col min="13" max="16384" width="9.85546875" style="1"/>
  </cols>
  <sheetData>
    <row r="1" spans="1:14" s="6" customFormat="1" ht="15" customHeight="1" x14ac:dyDescent="0.2">
      <c r="A1" s="147" t="str">
        <f ca="1">Translations!$A$114</f>
        <v>Health Sector: Government Health Spending</v>
      </c>
      <c r="B1" s="148" t="s">
        <v>25</v>
      </c>
      <c r="C1" s="149" t="str">
        <f>'Cover Sheet'!B8</f>
        <v>Georgia</v>
      </c>
      <c r="D1" s="15" t="str">
        <f ca="1">Translations!$A$10</f>
        <v>Country</v>
      </c>
      <c r="E1" s="153" t="str">
        <f>VLOOKUP('Cover Sheet'!$D$8,Dropdowns!$I$3:$L$243,Translations!$C$1+1,0)</f>
        <v>Georgia</v>
      </c>
      <c r="F1" s="154" t="s">
        <v>140</v>
      </c>
      <c r="G1" s="155" t="str">
        <f ca="1">Translations!$A$85</f>
        <v>Component</v>
      </c>
      <c r="H1" s="157" t="str">
        <f ca="1">Translations!$A$122</f>
        <v>Health sector</v>
      </c>
      <c r="I1" s="169" t="str">
        <f ca="1">Translations!$A$123</f>
        <v>The data on government health spending pertains to:</v>
      </c>
      <c r="J1" s="170"/>
      <c r="K1" s="171"/>
      <c r="L1" s="167" t="s">
        <v>1481</v>
      </c>
      <c r="M1" s="25"/>
      <c r="N1" s="25"/>
    </row>
    <row r="2" spans="1:14" s="6" customFormat="1" ht="15" customHeight="1" x14ac:dyDescent="0.2">
      <c r="A2" s="150"/>
      <c r="B2" s="151" t="s">
        <v>22</v>
      </c>
      <c r="C2" s="152" t="s">
        <v>114</v>
      </c>
      <c r="D2" s="15" t="str">
        <f ca="1">Translations!$A$12</f>
        <v>Currency</v>
      </c>
      <c r="E2" s="153" t="str">
        <f>VLOOKUP('Cover Sheet'!$D$10,Dropdowns!$O$13:$R$15,Translations!$C$1+1,0)</f>
        <v>USD</v>
      </c>
      <c r="F2" s="154"/>
      <c r="G2" s="156"/>
      <c r="H2" s="158"/>
      <c r="I2" s="172"/>
      <c r="J2" s="173"/>
      <c r="K2" s="174"/>
      <c r="L2" s="168"/>
      <c r="M2" s="25"/>
      <c r="N2" s="25"/>
    </row>
    <row r="3" spans="1:14" s="6" customFormat="1" ht="15" customHeight="1" x14ac:dyDescent="0.2">
      <c r="A3" s="26"/>
      <c r="B3" s="138" t="str">
        <f ca="1">Translations!$A$111</f>
        <v>Current and previous</v>
      </c>
      <c r="C3" s="139"/>
      <c r="D3" s="140"/>
      <c r="E3" s="138" t="str">
        <f ca="1">Translations!$A$112</f>
        <v>Estimated</v>
      </c>
      <c r="F3" s="139"/>
      <c r="G3" s="139"/>
      <c r="H3" s="139"/>
      <c r="I3" s="140"/>
      <c r="J3" s="141" t="str">
        <f ca="1">Translations!$A$113</f>
        <v>Data Source / Comments</v>
      </c>
      <c r="K3" s="142"/>
      <c r="L3" s="143"/>
      <c r="M3" s="27"/>
      <c r="N3" s="27"/>
    </row>
    <row r="4" spans="1:14" s="6" customFormat="1" ht="15" customHeight="1" x14ac:dyDescent="0.2">
      <c r="A4" s="28" t="str">
        <f ca="1">Translations!$A$94</f>
        <v>Fiscal Year</v>
      </c>
      <c r="B4" s="12">
        <f>IFERROR(C4-1,"")</f>
        <v>2016</v>
      </c>
      <c r="C4" s="12">
        <f>IFERROR(D4-1,"")</f>
        <v>2017</v>
      </c>
      <c r="D4" s="12">
        <f>IFERROR(E4-1,"")</f>
        <v>2018</v>
      </c>
      <c r="E4" s="12">
        <f>IF(MIN('Cover Sheet'!B13:D13)=0,"",MIN('Cover Sheet'!B13:D13))</f>
        <v>2019</v>
      </c>
      <c r="F4" s="12">
        <f>IFERROR(E4+1,"")</f>
        <v>2020</v>
      </c>
      <c r="G4" s="12">
        <f>IFERROR(F4+1,"")</f>
        <v>2021</v>
      </c>
      <c r="H4" s="12">
        <f>IFERROR(G4+1,"")</f>
        <v>2022</v>
      </c>
      <c r="I4" s="12">
        <f>IFERROR(H4+1,"")</f>
        <v>2023</v>
      </c>
      <c r="J4" s="144"/>
      <c r="K4" s="145"/>
      <c r="L4" s="146"/>
      <c r="M4" s="27"/>
      <c r="N4" s="27"/>
    </row>
    <row r="5" spans="1:14" s="6" customFormat="1" ht="30" customHeight="1" x14ac:dyDescent="0.2">
      <c r="A5" s="28" t="str">
        <f ca="1">Translations!$A$95</f>
        <v>Fiscal Year (Specified)</v>
      </c>
      <c r="B5" s="29" t="str">
        <f>IFERROR(IF('Cover Sheet'!$D$9="January - December","01/"&amp;B4&amp;" - "&amp;"12/"&amp;B4,IF('Cover Sheet'!$D$9="April - March","04/"&amp;B4&amp;" - "&amp;"03/"&amp;B4+1,IF('Cover Sheet'!$D$9="July - June","07/"&amp;B4-1&amp;" - "&amp;"06/"&amp;B4,IF('Cover Sheet'!$D$9="October - September","10/"&amp;B4-1&amp;" - "&amp;"09/"&amp;B4,"")))),"")</f>
        <v>01/2016 - 12/2016</v>
      </c>
      <c r="C5" s="29" t="str">
        <f>IFERROR(IF('Cover Sheet'!$D$9="January - December","01/"&amp;C4&amp;" - "&amp;"12/"&amp;C4,IF('Cover Sheet'!$D$9="April - March","04/"&amp;C4&amp;" - "&amp;"03/"&amp;C4+1,IF('Cover Sheet'!$D$9="July - June","07/"&amp;C4-1&amp;" - "&amp;"06/"&amp;C4,IF('Cover Sheet'!$D$9="October - September","10/"&amp;C4-1&amp;" - "&amp;"09/"&amp;C4,"")))),"")</f>
        <v>01/2017 - 12/2017</v>
      </c>
      <c r="D5" s="29" t="str">
        <f>IFERROR(IF('Cover Sheet'!$D$9="January - December","01/"&amp;D4&amp;" - "&amp;"12/"&amp;D4,IF('Cover Sheet'!$D$9="April - March","04/"&amp;D4&amp;" - "&amp;"03/"&amp;D4+1,IF('Cover Sheet'!$D$9="July - June","07/"&amp;D4-1&amp;" - "&amp;"06/"&amp;D4,IF('Cover Sheet'!$D$9="October - September","10/"&amp;D4-1&amp;" - "&amp;"09/"&amp;D4,"")))),"")</f>
        <v>01/2018 - 12/2018</v>
      </c>
      <c r="E5" s="29" t="str">
        <f>IFERROR(IF('Cover Sheet'!$D$9="January - December","01/"&amp;E4&amp;" - "&amp;"12/"&amp;E4,IF('Cover Sheet'!$D$9="April - March","04/"&amp;E4&amp;" - "&amp;"03/"&amp;E4+1,IF('Cover Sheet'!$D$9="July - June","07/"&amp;E4-1&amp;" - "&amp;"06/"&amp;E4,IF('Cover Sheet'!$D$9="October - September","10/"&amp;E4-1&amp;" - "&amp;"09/"&amp;E4,"")))),"")</f>
        <v>01/2019 - 12/2019</v>
      </c>
      <c r="F5" s="29" t="str">
        <f>IFERROR(IF('Cover Sheet'!$D$9="January - December","01/"&amp;F4&amp;" - "&amp;"12/"&amp;F4,IF('Cover Sheet'!$D$9="April - March","04/"&amp;F4&amp;" - "&amp;"03/"&amp;F4+1,IF('Cover Sheet'!$D$9="July - June","07/"&amp;F4-1&amp;" - "&amp;"06/"&amp;F4,IF('Cover Sheet'!$D$9="October - September","10/"&amp;F4-1&amp;" - "&amp;"09/"&amp;F4,"")))),"")</f>
        <v>01/2020 - 12/2020</v>
      </c>
      <c r="G5" s="29" t="str">
        <f>IFERROR(IF('Cover Sheet'!$D$9="January - December","01/"&amp;G4&amp;" - "&amp;"12/"&amp;G4,IF('Cover Sheet'!$D$9="April - March","04/"&amp;G4&amp;" - "&amp;"03/"&amp;G4+1,IF('Cover Sheet'!$D$9="July - June","07/"&amp;G4-1&amp;" - "&amp;"06/"&amp;G4,IF('Cover Sheet'!$D$9="October - September","10/"&amp;G4-1&amp;" - "&amp;"09/"&amp;G4,"")))),"")</f>
        <v>01/2021 - 12/2021</v>
      </c>
      <c r="H5" s="29" t="str">
        <f>IFERROR(IF('Cover Sheet'!$D$9="January - December","01/"&amp;H4&amp;" - "&amp;"12/"&amp;H4,IF('Cover Sheet'!$D$9="April - March","04/"&amp;H4&amp;" - "&amp;"03/"&amp;H4+1,IF('Cover Sheet'!$D$9="July - June","07/"&amp;H4-1&amp;" - "&amp;"06/"&amp;H4,IF('Cover Sheet'!$D$9="October - September","10/"&amp;H4-1&amp;" - "&amp;"09/"&amp;H4,"")))),"")</f>
        <v>01/2022 - 12/2022</v>
      </c>
      <c r="I5" s="29" t="str">
        <f>IFERROR(IF('Cover Sheet'!$D$9="January - December","01/"&amp;I4&amp;" - "&amp;"12/"&amp;I4,IF('Cover Sheet'!$D$9="April - March","04/"&amp;I4&amp;" - "&amp;"03/"&amp;I4+1,IF('Cover Sheet'!$D$9="July - June","07/"&amp;I4-1&amp;" - "&amp;"06/"&amp;I4,IF('Cover Sheet'!$D$9="October - September","10/"&amp;I4-1&amp;" - "&amp;"09/"&amp;I4,"")))),"")</f>
        <v>01/2023 - 12/2023</v>
      </c>
      <c r="J5" s="163"/>
      <c r="K5" s="164"/>
      <c r="L5" s="165"/>
      <c r="M5" s="27"/>
      <c r="N5" s="27"/>
    </row>
    <row r="6" spans="1:14" s="6" customFormat="1" ht="51" customHeight="1" x14ac:dyDescent="0.2">
      <c r="A6" s="28" t="str">
        <f ca="1">Translations!$A$96</f>
        <v>Exchange Rate (Local currency units per USD or EUR)</v>
      </c>
      <c r="B6" s="68">
        <v>2.3666999999999998</v>
      </c>
      <c r="C6" s="68">
        <v>2.5085999999999999</v>
      </c>
      <c r="D6" s="68">
        <v>2.5345</v>
      </c>
      <c r="E6" s="68">
        <v>2.5339999999999998</v>
      </c>
      <c r="F6" s="68">
        <v>2.66</v>
      </c>
      <c r="G6" s="68">
        <v>2.66</v>
      </c>
      <c r="H6" s="68">
        <v>2.66</v>
      </c>
      <c r="I6" s="68"/>
      <c r="J6" s="163" t="s">
        <v>1552</v>
      </c>
      <c r="K6" s="164"/>
      <c r="L6" s="165"/>
      <c r="M6" s="27"/>
      <c r="N6" s="27"/>
    </row>
    <row r="7" spans="1:14" s="6" customFormat="1" x14ac:dyDescent="0.2">
      <c r="A7" s="10"/>
      <c r="B7" s="9"/>
      <c r="C7" s="9"/>
      <c r="D7" s="9"/>
      <c r="E7" s="8"/>
      <c r="F7" s="8"/>
      <c r="G7" s="8"/>
      <c r="H7" s="8"/>
      <c r="I7" s="8"/>
      <c r="J7" s="36"/>
      <c r="K7" s="37"/>
      <c r="L7" s="37"/>
      <c r="M7" s="27"/>
      <c r="N7" s="27"/>
    </row>
    <row r="8" spans="1:14" ht="15" customHeight="1" x14ac:dyDescent="0.2">
      <c r="A8" s="33" t="str">
        <f ca="1">Translations!$A$115</f>
        <v xml:space="preserve">Domestic source I1: Loans </v>
      </c>
      <c r="B8" s="66"/>
      <c r="C8" s="66"/>
      <c r="D8" s="66"/>
      <c r="E8" s="66"/>
      <c r="F8" s="66"/>
      <c r="G8" s="66"/>
      <c r="H8" s="66"/>
      <c r="I8" s="66"/>
      <c r="J8" s="130"/>
      <c r="K8" s="131"/>
      <c r="L8" s="132"/>
    </row>
    <row r="9" spans="1:14" ht="15" customHeight="1" x14ac:dyDescent="0.2">
      <c r="A9" s="33" t="str">
        <f ca="1">Translations!$A$116</f>
        <v>Domestic source I2: Debt Relief</v>
      </c>
      <c r="B9" s="66"/>
      <c r="C9" s="66"/>
      <c r="D9" s="66"/>
      <c r="E9" s="66"/>
      <c r="F9" s="66"/>
      <c r="G9" s="66"/>
      <c r="H9" s="66"/>
      <c r="I9" s="66"/>
      <c r="J9" s="130"/>
      <c r="K9" s="131"/>
      <c r="L9" s="132"/>
    </row>
    <row r="10" spans="1:14" ht="15" customHeight="1" x14ac:dyDescent="0.2">
      <c r="A10" s="33" t="str">
        <f ca="1">Translations!$A$117</f>
        <v>Domestic source I3: Government Funding Resources</v>
      </c>
      <c r="B10" s="66">
        <f>1063669539/B6</f>
        <v>449431503.35910767</v>
      </c>
      <c r="C10" s="66">
        <f>1086733392/C6</f>
        <v>433203138.0052619</v>
      </c>
      <c r="D10" s="66">
        <f>1134968117/D6</f>
        <v>447807503.25507993</v>
      </c>
      <c r="E10" s="66">
        <f>1209339886/E6</f>
        <v>477245416.73243886</v>
      </c>
      <c r="F10" s="66">
        <f>1243222919/F6</f>
        <v>467377037.21804512</v>
      </c>
      <c r="G10" s="66">
        <f>1517450947/G6</f>
        <v>570470280.82706761</v>
      </c>
      <c r="H10" s="66">
        <f>1312927288/H6</f>
        <v>493581687.21804512</v>
      </c>
      <c r="I10" s="66"/>
      <c r="J10" s="130" t="s">
        <v>1551</v>
      </c>
      <c r="K10" s="131"/>
      <c r="L10" s="132"/>
    </row>
    <row r="11" spans="1:14" ht="15" customHeight="1" x14ac:dyDescent="0.2">
      <c r="A11" s="33" t="str">
        <f ca="1">Translations!$A$118</f>
        <v>Domestic source I4: Social Health Insurance</v>
      </c>
      <c r="B11" s="66"/>
      <c r="C11" s="66"/>
      <c r="D11" s="66"/>
      <c r="E11" s="66"/>
      <c r="F11" s="66"/>
      <c r="G11" s="66"/>
      <c r="H11" s="66"/>
      <c r="I11" s="66"/>
      <c r="J11" s="130"/>
      <c r="K11" s="131"/>
      <c r="L11" s="132"/>
    </row>
    <row r="12" spans="1:14" ht="30" customHeight="1" x14ac:dyDescent="0.2">
      <c r="A12" s="34" t="str">
        <f ca="1">Translations!$A$119</f>
        <v>LINE I: Total Government Health Sector Spending</v>
      </c>
      <c r="B12" s="39">
        <f>SUM(B8:B11)</f>
        <v>449431503.35910767</v>
      </c>
      <c r="C12" s="39">
        <f t="shared" ref="C12:I12" si="0">SUM(C8:C11)</f>
        <v>433203138.0052619</v>
      </c>
      <c r="D12" s="39">
        <f t="shared" si="0"/>
        <v>447807503.25507993</v>
      </c>
      <c r="E12" s="39">
        <f t="shared" si="0"/>
        <v>477245416.73243886</v>
      </c>
      <c r="F12" s="39">
        <f t="shared" si="0"/>
        <v>467377037.21804512</v>
      </c>
      <c r="G12" s="39">
        <f t="shared" si="0"/>
        <v>570470280.82706761</v>
      </c>
      <c r="H12" s="39">
        <f t="shared" si="0"/>
        <v>493581687.21804512</v>
      </c>
      <c r="I12" s="39">
        <f t="shared" si="0"/>
        <v>0</v>
      </c>
      <c r="J12" s="166"/>
      <c r="K12" s="128"/>
      <c r="L12" s="129"/>
    </row>
    <row r="13" spans="1:14" ht="15" x14ac:dyDescent="0.25">
      <c r="A13" s="34" t="str">
        <f ca="1">Translations!$A$120</f>
        <v>LINE J: Share of Health in Government Expenditure (in %)</v>
      </c>
      <c r="B13" s="87">
        <f>B12/(9428200000/2.37)</f>
        <v>0.11297518751841128</v>
      </c>
      <c r="C13" s="87">
        <f>C12/(((9194.4+2313.8+1050-499.5)*1000000)/2.51)</f>
        <v>9.0170571984808254E-2</v>
      </c>
      <c r="D13" s="87">
        <f>D12/(((9561+2700.2+799.5-769.1)*1000000)/D6)</f>
        <v>9.2336889989911825E-2</v>
      </c>
      <c r="E13" s="87">
        <f>E12/(((10326.1+3371.7+598.5-953.9)*1000000)/E6)</f>
        <v>9.0638857027221492E-2</v>
      </c>
      <c r="F13" s="87">
        <f>F12/(((10710+3840+622-850)*1000000)/F6)</f>
        <v>8.6805119326909652E-2</v>
      </c>
      <c r="G13" s="87">
        <f>G12/(((10979+4430+410-2115)*1000000)/G6)</f>
        <v>0.11073051276999415</v>
      </c>
      <c r="H13" s="87">
        <f>H12/(((11835+4790+450-965)*1000000)/H6)</f>
        <v>8.1497659093730607E-2</v>
      </c>
      <c r="I13" s="69"/>
      <c r="J13" s="162" t="s">
        <v>1557</v>
      </c>
      <c r="K13" s="162"/>
      <c r="L13" s="162"/>
    </row>
    <row r="14" spans="1:14" s="6" customFormat="1" x14ac:dyDescent="0.2">
      <c r="A14" s="10"/>
      <c r="B14" s="9"/>
      <c r="C14" s="9"/>
      <c r="D14" s="9"/>
      <c r="E14" s="8"/>
      <c r="F14" s="8"/>
      <c r="G14" s="8"/>
      <c r="H14" s="8"/>
      <c r="I14" s="8"/>
      <c r="J14" s="36"/>
      <c r="K14" s="37"/>
      <c r="L14" s="37"/>
      <c r="M14" s="27"/>
      <c r="N14" s="27"/>
    </row>
    <row r="15" spans="1:14" ht="30" customHeight="1" x14ac:dyDescent="0.2">
      <c r="A15" s="34" t="str">
        <f ca="1">Translations!$A$121</f>
        <v>LINE K: Total Government Commitments for Health Systems Strengthening to Access Co-Financing Incentive</v>
      </c>
      <c r="B15" s="66"/>
      <c r="C15" s="66"/>
      <c r="D15" s="66"/>
      <c r="E15" s="66"/>
      <c r="F15" s="66"/>
      <c r="G15" s="66"/>
      <c r="H15" s="66"/>
      <c r="I15" s="66"/>
      <c r="J15" s="162"/>
      <c r="K15" s="162"/>
      <c r="L15" s="162"/>
    </row>
    <row r="19" spans="3:3" ht="15" x14ac:dyDescent="0.25">
      <c r="C19" s="40"/>
    </row>
    <row r="20" spans="3:3" ht="15" x14ac:dyDescent="0.25">
      <c r="C20" s="40"/>
    </row>
  </sheetData>
  <sheetProtection algorithmName="SHA-512" hashValue="Dr8CeqPRJYL75eb09VziL+Ps4ZKsulbmR6SJEyU5HNoIjB07pk4qtUy8ggct0tUHDqZG6UYQ4mQyuweqzj1LOw==" saltValue="SA4679dEObeZgLSii1LTvg==" spinCount="100000" sheet="1" objects="1" scenarios="1" formatColumns="0" formatRows="0"/>
  <mergeCells count="19">
    <mergeCell ref="L1:L2"/>
    <mergeCell ref="E2:F2"/>
    <mergeCell ref="A1:C2"/>
    <mergeCell ref="E1:F1"/>
    <mergeCell ref="G1:G2"/>
    <mergeCell ref="H1:H2"/>
    <mergeCell ref="I1:K2"/>
    <mergeCell ref="J15:L15"/>
    <mergeCell ref="B3:D3"/>
    <mergeCell ref="E3:I3"/>
    <mergeCell ref="J3:L4"/>
    <mergeCell ref="J5:L5"/>
    <mergeCell ref="J6:L6"/>
    <mergeCell ref="J8:L8"/>
    <mergeCell ref="J9:L9"/>
    <mergeCell ref="J10:L10"/>
    <mergeCell ref="J11:L11"/>
    <mergeCell ref="J12:L12"/>
    <mergeCell ref="J13:L13"/>
  </mergeCells>
  <dataValidations count="3">
    <dataValidation type="list" allowBlank="1" showInputMessage="1" showErrorMessage="1" sqref="F1:F2">
      <formula1>DiseaseLookUp</formula1>
    </dataValidation>
    <dataValidation allowBlank="1" showDropDown="1" showInputMessage="1" showErrorMessage="1" sqref="F1:F2"/>
    <dataValidation type="decimal" operator="greaterThanOrEqual" allowBlank="1" showInputMessage="1" showErrorMessage="1" sqref="B8:I11 B13:I13 B15:I15">
      <formula1>0</formula1>
    </dataValidation>
  </dataValidations>
  <pageMargins left="0.7" right="0.7" top="0.75" bottom="0.75" header="0.3" footer="0.3"/>
  <pageSetup paperSize="8" scale="41" orientation="portrait"/>
  <ignoredErrors>
    <ignoredError sqref="D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Dropdowns!$U$9:$U$11</xm:f>
          </x14:formula1>
          <xm:sqref>L1:L2</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SheetLayoutView="100" workbookViewId="0">
      <selection activeCell="A6" sqref="A6:A7"/>
    </sheetView>
  </sheetViews>
  <sheetFormatPr defaultColWidth="9.85546875" defaultRowHeight="14.25" x14ac:dyDescent="0.2"/>
  <cols>
    <col min="1" max="1" width="55.7109375" style="2" customWidth="1"/>
    <col min="2" max="17" width="12.140625" style="1" customWidth="1"/>
    <col min="18" max="16384" width="9.85546875" style="1"/>
  </cols>
  <sheetData>
    <row r="1" spans="1:17" s="6" customFormat="1" ht="15" customHeight="1" x14ac:dyDescent="0.2">
      <c r="A1" s="147" t="str">
        <f ca="1">Translations!$A$124</f>
        <v xml:space="preserve">Detailed Financial Gap </v>
      </c>
      <c r="B1" s="148"/>
      <c r="C1" s="149"/>
      <c r="D1" s="15" t="str">
        <f ca="1">Translations!$A$10</f>
        <v>Country</v>
      </c>
      <c r="E1" s="153" t="str">
        <f>VLOOKUP('Cover Sheet'!$D$8,Dropdowns!$I$3:$L$243,Translations!$C$1+1,0)</f>
        <v>Georgia</v>
      </c>
      <c r="F1" s="154"/>
      <c r="G1" s="155" t="str">
        <f ca="1">Translations!$A$85</f>
        <v>Component</v>
      </c>
      <c r="H1" s="157" t="str">
        <f ca="1">Translations!$A$90</f>
        <v>HIV/AIDS</v>
      </c>
      <c r="I1" s="176" t="str">
        <f ca="1">Translations!$A$86</f>
        <v>Fiscal Year in which implementation period starts</v>
      </c>
      <c r="J1" s="176"/>
      <c r="K1" s="176"/>
      <c r="L1" s="176"/>
      <c r="M1" s="177">
        <f>IF(ISNUMBER('Cover Sheet'!B13),'Cover Sheet'!B13,VLOOKUP("Select year",Dropdowns!$O$17:$R$17,LangOffset+1,0))</f>
        <v>2019</v>
      </c>
      <c r="N1" s="177"/>
      <c r="O1" s="13"/>
      <c r="P1" s="13"/>
      <c r="Q1" s="13"/>
    </row>
    <row r="2" spans="1:17" s="6" customFormat="1" ht="15" customHeight="1" x14ac:dyDescent="0.2">
      <c r="A2" s="150"/>
      <c r="B2" s="151"/>
      <c r="C2" s="152"/>
      <c r="D2" s="15" t="str">
        <f ca="1">Translations!$A$12</f>
        <v>Currency</v>
      </c>
      <c r="E2" s="153" t="str">
        <f>VLOOKUP('Cover Sheet'!$D$10,Dropdowns!$O$13:$R$15,Translations!$C$1+1,0)</f>
        <v>USD</v>
      </c>
      <c r="F2" s="154"/>
      <c r="G2" s="156"/>
      <c r="H2" s="158"/>
      <c r="I2" s="176" t="str">
        <f ca="1">Translations!$A$87</f>
        <v>Fiscal Year in which implementation period ends</v>
      </c>
      <c r="J2" s="176"/>
      <c r="K2" s="176"/>
      <c r="L2" s="176"/>
      <c r="M2" s="177">
        <f>IF(ISNUMBER('Cover Sheet'!B14),'Cover Sheet'!B14,VLOOKUP("Select year",Dropdowns!$O$17:$R$17,LangOffset+1,0))</f>
        <v>2022</v>
      </c>
      <c r="N2" s="177"/>
      <c r="O2" s="13"/>
      <c r="P2" s="13"/>
      <c r="Q2" s="13"/>
    </row>
    <row r="3" spans="1:17" s="6" customFormat="1" ht="30" customHeight="1" x14ac:dyDescent="0.2">
      <c r="A3" s="178" t="str">
        <f ca="1">Translations!$A$125</f>
        <v>Module</v>
      </c>
      <c r="B3" s="138" t="str">
        <f ca="1">Translations!$A$126</f>
        <v>Funding Need</v>
      </c>
      <c r="C3" s="139"/>
      <c r="D3" s="139"/>
      <c r="E3" s="140"/>
      <c r="F3" s="138" t="str">
        <f ca="1">Translations!$A$127</f>
        <v>Domestic</v>
      </c>
      <c r="G3" s="139"/>
      <c r="H3" s="139"/>
      <c r="I3" s="140"/>
      <c r="J3" s="175" t="str">
        <f ca="1">Translations!$A$128</f>
        <v>Non Global Fund External</v>
      </c>
      <c r="K3" s="175"/>
      <c r="L3" s="175"/>
      <c r="M3" s="175"/>
      <c r="N3" s="175" t="str">
        <f ca="1">Translations!$A$129</f>
        <v>Funding Gap</v>
      </c>
      <c r="O3" s="175"/>
      <c r="P3" s="175"/>
      <c r="Q3" s="175"/>
    </row>
    <row r="4" spans="1:17" s="6" customFormat="1" ht="15" customHeight="1" x14ac:dyDescent="0.2">
      <c r="A4" s="179"/>
      <c r="B4" s="12">
        <f>IF(ISNUMBER(M1),M1,"")</f>
        <v>2019</v>
      </c>
      <c r="C4" s="12">
        <f>IFERROR(B4+1,"")</f>
        <v>2020</v>
      </c>
      <c r="D4" s="12">
        <f>IFERROR(C4+1,"")</f>
        <v>2021</v>
      </c>
      <c r="E4" s="12">
        <f>IFERROR(D4+1,"")</f>
        <v>2022</v>
      </c>
      <c r="F4" s="12">
        <f>B4</f>
        <v>2019</v>
      </c>
      <c r="G4" s="12">
        <f>C4</f>
        <v>2020</v>
      </c>
      <c r="H4" s="12">
        <f>D4</f>
        <v>2021</v>
      </c>
      <c r="I4" s="12">
        <f>E4</f>
        <v>2022</v>
      </c>
      <c r="J4" s="12">
        <f>B4</f>
        <v>2019</v>
      </c>
      <c r="K4" s="12">
        <f>C4</f>
        <v>2020</v>
      </c>
      <c r="L4" s="12">
        <f>D4</f>
        <v>2021</v>
      </c>
      <c r="M4" s="12">
        <f>E4</f>
        <v>2022</v>
      </c>
      <c r="N4" s="12">
        <f>B4</f>
        <v>2019</v>
      </c>
      <c r="O4" s="12">
        <f>C4</f>
        <v>2020</v>
      </c>
      <c r="P4" s="12">
        <f>D4</f>
        <v>2021</v>
      </c>
      <c r="Q4" s="12">
        <f>E4</f>
        <v>2022</v>
      </c>
    </row>
    <row r="5" spans="1:17" s="6" customFormat="1" ht="3" customHeight="1" x14ac:dyDescent="0.2">
      <c r="A5" s="10"/>
      <c r="B5" s="9"/>
      <c r="C5" s="9"/>
      <c r="D5" s="9"/>
      <c r="E5" s="8"/>
      <c r="F5" s="8"/>
      <c r="G5" s="8"/>
      <c r="H5" s="8"/>
      <c r="I5" s="8"/>
      <c r="J5" s="8"/>
      <c r="K5" s="7"/>
      <c r="L5" s="7"/>
      <c r="M5" s="7"/>
      <c r="N5" s="7"/>
      <c r="O5" s="7"/>
      <c r="P5" s="7"/>
      <c r="Q5" s="7"/>
    </row>
    <row r="6" spans="1:17" ht="21.95" customHeight="1" x14ac:dyDescent="0.2">
      <c r="A6" s="5" t="str">
        <f ca="1">Translations!$A$130</f>
        <v>Treatment, care and support - ART</v>
      </c>
      <c r="B6" s="70"/>
      <c r="C6" s="70"/>
      <c r="D6" s="70"/>
      <c r="E6" s="70"/>
      <c r="F6" s="70"/>
      <c r="G6" s="70"/>
      <c r="H6" s="70"/>
      <c r="I6" s="70"/>
      <c r="J6" s="70"/>
      <c r="K6" s="70"/>
      <c r="L6" s="70"/>
      <c r="M6" s="70"/>
      <c r="N6" s="11">
        <f t="shared" ref="N6:N20" si="0">B6-F6-J6</f>
        <v>0</v>
      </c>
      <c r="O6" s="11">
        <f t="shared" ref="O6:O20" si="1">C6-G6-K6</f>
        <v>0</v>
      </c>
      <c r="P6" s="11">
        <f t="shared" ref="P6:P20" si="2">D6-H6-L6</f>
        <v>0</v>
      </c>
      <c r="Q6" s="11">
        <f t="shared" ref="Q6:Q20" si="3">E6-I6-M6</f>
        <v>0</v>
      </c>
    </row>
    <row r="7" spans="1:17" ht="21.95" customHeight="1" x14ac:dyDescent="0.2">
      <c r="A7" s="5" t="str">
        <f ca="1">Translations!$A$131</f>
        <v>TB/HIV</v>
      </c>
      <c r="B7" s="70"/>
      <c r="C7" s="70"/>
      <c r="D7" s="70"/>
      <c r="E7" s="70"/>
      <c r="F7" s="70"/>
      <c r="G7" s="70"/>
      <c r="H7" s="70"/>
      <c r="I7" s="70"/>
      <c r="J7" s="70"/>
      <c r="K7" s="70"/>
      <c r="L7" s="70"/>
      <c r="M7" s="70"/>
      <c r="N7" s="11">
        <f t="shared" si="0"/>
        <v>0</v>
      </c>
      <c r="O7" s="11">
        <f t="shared" si="1"/>
        <v>0</v>
      </c>
      <c r="P7" s="11">
        <f t="shared" si="2"/>
        <v>0</v>
      </c>
      <c r="Q7" s="11">
        <f t="shared" si="3"/>
        <v>0</v>
      </c>
    </row>
    <row r="8" spans="1:17" ht="21.95" customHeight="1" x14ac:dyDescent="0.2">
      <c r="A8" s="5" t="str">
        <f ca="1">Translations!$A$132</f>
        <v>PMTCT</v>
      </c>
      <c r="B8" s="70"/>
      <c r="C8" s="70"/>
      <c r="D8" s="70"/>
      <c r="E8" s="70"/>
      <c r="F8" s="70"/>
      <c r="G8" s="70"/>
      <c r="H8" s="70"/>
      <c r="I8" s="70"/>
      <c r="J8" s="70"/>
      <c r="K8" s="70"/>
      <c r="L8" s="70"/>
      <c r="M8" s="70"/>
      <c r="N8" s="11">
        <f t="shared" si="0"/>
        <v>0</v>
      </c>
      <c r="O8" s="11">
        <f t="shared" si="1"/>
        <v>0</v>
      </c>
      <c r="P8" s="11">
        <f t="shared" si="2"/>
        <v>0</v>
      </c>
      <c r="Q8" s="11">
        <f t="shared" si="3"/>
        <v>0</v>
      </c>
    </row>
    <row r="9" spans="1:17" ht="21.95" customHeight="1" x14ac:dyDescent="0.2">
      <c r="A9" s="5" t="str">
        <f ca="1">Translations!$A$133</f>
        <v xml:space="preserve">Programs for MSM </v>
      </c>
      <c r="B9" s="70"/>
      <c r="C9" s="70"/>
      <c r="D9" s="70"/>
      <c r="E9" s="70"/>
      <c r="F9" s="70"/>
      <c r="G9" s="70"/>
      <c r="H9" s="70"/>
      <c r="I9" s="70"/>
      <c r="J9" s="70"/>
      <c r="K9" s="70"/>
      <c r="L9" s="70"/>
      <c r="M9" s="70"/>
      <c r="N9" s="11">
        <f>B9-G9-J9</f>
        <v>0</v>
      </c>
      <c r="O9" s="11">
        <f>C9-H9-K9</f>
        <v>0</v>
      </c>
      <c r="P9" s="11" t="e">
        <f>D9-#REF!-L9</f>
        <v>#REF!</v>
      </c>
      <c r="Q9" s="11">
        <f t="shared" si="3"/>
        <v>0</v>
      </c>
    </row>
    <row r="10" spans="1:17" ht="21.95" customHeight="1" x14ac:dyDescent="0.2">
      <c r="A10" s="5" t="str">
        <f ca="1">Translations!$A$134</f>
        <v>Programs for sex workers and their clients</v>
      </c>
      <c r="B10" s="70"/>
      <c r="C10" s="70"/>
      <c r="D10" s="70"/>
      <c r="E10" s="70"/>
      <c r="F10" s="70"/>
      <c r="G10" s="70"/>
      <c r="H10" s="70"/>
      <c r="I10" s="70"/>
      <c r="J10" s="70"/>
      <c r="K10" s="70"/>
      <c r="L10" s="70"/>
      <c r="M10" s="70"/>
      <c r="N10" s="11">
        <f t="shared" si="0"/>
        <v>0</v>
      </c>
      <c r="O10" s="11">
        <f t="shared" si="1"/>
        <v>0</v>
      </c>
      <c r="P10" s="11">
        <f t="shared" si="2"/>
        <v>0</v>
      </c>
      <c r="Q10" s="11">
        <f t="shared" si="3"/>
        <v>0</v>
      </c>
    </row>
    <row r="11" spans="1:17" ht="21.95" customHeight="1" x14ac:dyDescent="0.2">
      <c r="A11" s="5" t="str">
        <f ca="1">Translations!$A$135</f>
        <v>Programs for people who inject drugs (PWID) and their partners</v>
      </c>
      <c r="B11" s="70"/>
      <c r="C11" s="70"/>
      <c r="D11" s="70"/>
      <c r="E11" s="70"/>
      <c r="F11" s="70"/>
      <c r="G11" s="70"/>
      <c r="H11" s="70"/>
      <c r="I11" s="70"/>
      <c r="J11" s="70"/>
      <c r="K11" s="70"/>
      <c r="L11" s="70"/>
      <c r="M11" s="70"/>
      <c r="N11" s="11">
        <f t="shared" si="0"/>
        <v>0</v>
      </c>
      <c r="O11" s="11">
        <f t="shared" si="1"/>
        <v>0</v>
      </c>
      <c r="P11" s="11">
        <f t="shared" si="2"/>
        <v>0</v>
      </c>
      <c r="Q11" s="11">
        <f t="shared" si="3"/>
        <v>0</v>
      </c>
    </row>
    <row r="12" spans="1:17" ht="21.95" customHeight="1" x14ac:dyDescent="0.2">
      <c r="A12" s="5" t="str">
        <f ca="1">Translations!$A$136</f>
        <v>Programs for TGs</v>
      </c>
      <c r="B12" s="70"/>
      <c r="C12" s="70"/>
      <c r="D12" s="70"/>
      <c r="E12" s="70"/>
      <c r="F12" s="70"/>
      <c r="G12" s="70"/>
      <c r="H12" s="70"/>
      <c r="I12" s="70"/>
      <c r="J12" s="70"/>
      <c r="K12" s="70"/>
      <c r="L12" s="70"/>
      <c r="M12" s="70"/>
      <c r="N12" s="11">
        <f t="shared" si="0"/>
        <v>0</v>
      </c>
      <c r="O12" s="11">
        <f t="shared" si="1"/>
        <v>0</v>
      </c>
      <c r="P12" s="11">
        <f t="shared" si="2"/>
        <v>0</v>
      </c>
      <c r="Q12" s="11">
        <f t="shared" si="3"/>
        <v>0</v>
      </c>
    </row>
    <row r="13" spans="1:17" ht="21.95" customHeight="1" x14ac:dyDescent="0.2">
      <c r="A13" s="5" t="str">
        <f ca="1">Translations!$A$137</f>
        <v xml:space="preserve">Prevention programs for other key and vulnerable populations </v>
      </c>
      <c r="B13" s="70"/>
      <c r="C13" s="70"/>
      <c r="D13" s="70"/>
      <c r="E13" s="70"/>
      <c r="F13" s="70"/>
      <c r="G13" s="70"/>
      <c r="H13" s="70"/>
      <c r="I13" s="70"/>
      <c r="J13" s="70"/>
      <c r="K13" s="70"/>
      <c r="L13" s="70"/>
      <c r="M13" s="70"/>
      <c r="N13" s="11">
        <f t="shared" si="0"/>
        <v>0</v>
      </c>
      <c r="O13" s="11">
        <f t="shared" si="1"/>
        <v>0</v>
      </c>
      <c r="P13" s="11">
        <f t="shared" si="2"/>
        <v>0</v>
      </c>
      <c r="Q13" s="11">
        <f t="shared" si="3"/>
        <v>0</v>
      </c>
    </row>
    <row r="14" spans="1:17" ht="21.95" customHeight="1" x14ac:dyDescent="0.2">
      <c r="A14" s="5" t="str">
        <f ca="1">Translations!$A$138</f>
        <v>Male Circumcision</v>
      </c>
      <c r="B14" s="70"/>
      <c r="C14" s="70"/>
      <c r="D14" s="70"/>
      <c r="E14" s="70"/>
      <c r="F14" s="70"/>
      <c r="G14" s="70"/>
      <c r="H14" s="70"/>
      <c r="I14" s="70"/>
      <c r="J14" s="70"/>
      <c r="K14" s="70"/>
      <c r="L14" s="70"/>
      <c r="M14" s="70"/>
      <c r="N14" s="11">
        <f t="shared" si="0"/>
        <v>0</v>
      </c>
      <c r="O14" s="11">
        <f t="shared" si="1"/>
        <v>0</v>
      </c>
      <c r="P14" s="11">
        <f t="shared" si="2"/>
        <v>0</v>
      </c>
      <c r="Q14" s="11">
        <f t="shared" si="3"/>
        <v>0</v>
      </c>
    </row>
    <row r="15" spans="1:17" ht="21.95" customHeight="1" x14ac:dyDescent="0.2">
      <c r="A15" s="5" t="str">
        <f ca="1">Translations!$A$139</f>
        <v>Condoms</v>
      </c>
      <c r="B15" s="70"/>
      <c r="C15" s="70"/>
      <c r="D15" s="70"/>
      <c r="E15" s="70"/>
      <c r="F15" s="70"/>
      <c r="G15" s="70"/>
      <c r="H15" s="70"/>
      <c r="I15" s="70"/>
      <c r="J15" s="70"/>
      <c r="K15" s="70"/>
      <c r="L15" s="70"/>
      <c r="M15" s="70"/>
      <c r="N15" s="11">
        <f t="shared" si="0"/>
        <v>0</v>
      </c>
      <c r="O15" s="11">
        <f t="shared" si="1"/>
        <v>0</v>
      </c>
      <c r="P15" s="11">
        <f t="shared" si="2"/>
        <v>0</v>
      </c>
      <c r="Q15" s="11">
        <f t="shared" si="3"/>
        <v>0</v>
      </c>
    </row>
    <row r="16" spans="1:17" ht="21.95" customHeight="1" x14ac:dyDescent="0.2">
      <c r="A16" s="5" t="str">
        <f ca="1">Translations!$A$140</f>
        <v>Other Prevention Programs</v>
      </c>
      <c r="B16" s="70"/>
      <c r="C16" s="70"/>
      <c r="D16" s="70"/>
      <c r="E16" s="70"/>
      <c r="F16" s="70"/>
      <c r="G16" s="70"/>
      <c r="H16" s="70"/>
      <c r="I16" s="70"/>
      <c r="J16" s="70"/>
      <c r="K16" s="70"/>
      <c r="L16" s="70"/>
      <c r="M16" s="70"/>
      <c r="N16" s="11">
        <f t="shared" si="0"/>
        <v>0</v>
      </c>
      <c r="O16" s="11">
        <f t="shared" si="1"/>
        <v>0</v>
      </c>
      <c r="P16" s="11">
        <f t="shared" si="2"/>
        <v>0</v>
      </c>
      <c r="Q16" s="11">
        <f t="shared" si="3"/>
        <v>0</v>
      </c>
    </row>
    <row r="17" spans="1:17" ht="21.95" customHeight="1" x14ac:dyDescent="0.2">
      <c r="A17" s="5" t="str">
        <f ca="1">Translations!$A$141</f>
        <v>Programs to reduce human rights-related barriers to HIV services</v>
      </c>
      <c r="B17" s="70"/>
      <c r="C17" s="70"/>
      <c r="D17" s="70"/>
      <c r="E17" s="70"/>
      <c r="F17" s="70"/>
      <c r="G17" s="70"/>
      <c r="H17" s="70"/>
      <c r="I17" s="70"/>
      <c r="J17" s="70"/>
      <c r="K17" s="70"/>
      <c r="L17" s="70"/>
      <c r="M17" s="70"/>
      <c r="N17" s="11">
        <f t="shared" si="0"/>
        <v>0</v>
      </c>
      <c r="O17" s="11">
        <f t="shared" si="1"/>
        <v>0</v>
      </c>
      <c r="P17" s="11">
        <f t="shared" si="2"/>
        <v>0</v>
      </c>
      <c r="Q17" s="11">
        <f t="shared" si="3"/>
        <v>0</v>
      </c>
    </row>
    <row r="18" spans="1:17" ht="21.95" customHeight="1" x14ac:dyDescent="0.2">
      <c r="A18" s="5" t="str">
        <f ca="1">Translations!$A$142</f>
        <v>RSSH</v>
      </c>
      <c r="B18" s="70"/>
      <c r="C18" s="70"/>
      <c r="D18" s="70"/>
      <c r="E18" s="70"/>
      <c r="F18" s="70"/>
      <c r="G18" s="70"/>
      <c r="H18" s="70"/>
      <c r="I18" s="70"/>
      <c r="J18" s="70"/>
      <c r="K18" s="70"/>
      <c r="L18" s="70"/>
      <c r="M18" s="70"/>
      <c r="N18" s="11">
        <f t="shared" si="0"/>
        <v>0</v>
      </c>
      <c r="O18" s="11">
        <f t="shared" si="1"/>
        <v>0</v>
      </c>
      <c r="P18" s="11">
        <f t="shared" si="2"/>
        <v>0</v>
      </c>
      <c r="Q18" s="11">
        <f t="shared" si="3"/>
        <v>0</v>
      </c>
    </row>
    <row r="19" spans="1:17" ht="21.95" customHeight="1" x14ac:dyDescent="0.2">
      <c r="A19" s="5" t="str">
        <f ca="1">Translations!$A$143</f>
        <v>Program Management</v>
      </c>
      <c r="B19" s="70"/>
      <c r="C19" s="70"/>
      <c r="D19" s="70"/>
      <c r="E19" s="70"/>
      <c r="F19" s="70"/>
      <c r="G19" s="70"/>
      <c r="H19" s="70"/>
      <c r="I19" s="70"/>
      <c r="J19" s="70"/>
      <c r="K19" s="70"/>
      <c r="L19" s="70"/>
      <c r="M19" s="70"/>
      <c r="N19" s="11">
        <f t="shared" si="0"/>
        <v>0</v>
      </c>
      <c r="O19" s="11">
        <f t="shared" si="1"/>
        <v>0</v>
      </c>
      <c r="P19" s="11">
        <f t="shared" si="2"/>
        <v>0</v>
      </c>
      <c r="Q19" s="11">
        <f t="shared" si="3"/>
        <v>0</v>
      </c>
    </row>
    <row r="20" spans="1:17" ht="21.95" customHeight="1" x14ac:dyDescent="0.2">
      <c r="A20" s="5" t="str">
        <f ca="1">Translations!$A$144</f>
        <v>Other</v>
      </c>
      <c r="B20" s="70"/>
      <c r="C20" s="70"/>
      <c r="D20" s="70"/>
      <c r="E20" s="70"/>
      <c r="F20" s="70"/>
      <c r="G20" s="70"/>
      <c r="H20" s="70"/>
      <c r="I20" s="70"/>
      <c r="J20" s="70"/>
      <c r="K20" s="70"/>
      <c r="L20" s="70"/>
      <c r="M20" s="70"/>
      <c r="N20" s="11">
        <f t="shared" si="0"/>
        <v>0</v>
      </c>
      <c r="O20" s="11">
        <f t="shared" si="1"/>
        <v>0</v>
      </c>
      <c r="P20" s="11">
        <f t="shared" si="2"/>
        <v>0</v>
      </c>
      <c r="Q20" s="11">
        <f t="shared" si="3"/>
        <v>0</v>
      </c>
    </row>
    <row r="21" spans="1:17" s="6" customFormat="1" ht="3" customHeight="1" x14ac:dyDescent="0.2">
      <c r="A21" s="10"/>
      <c r="B21" s="9"/>
      <c r="C21" s="9"/>
      <c r="D21" s="9"/>
      <c r="E21" s="8"/>
      <c r="F21" s="8"/>
      <c r="G21" s="8"/>
      <c r="H21" s="8"/>
      <c r="I21" s="8"/>
      <c r="J21" s="8"/>
      <c r="K21" s="7"/>
      <c r="L21" s="7"/>
      <c r="M21" s="7"/>
      <c r="N21" s="7"/>
      <c r="O21" s="7"/>
      <c r="P21" s="7"/>
      <c r="Q21" s="7"/>
    </row>
    <row r="22" spans="1:17" ht="15" customHeight="1" x14ac:dyDescent="0.2">
      <c r="A22" s="5" t="str">
        <f ca="1">Translations!$A$164</f>
        <v>Total</v>
      </c>
      <c r="B22" s="4">
        <f t="shared" ref="B22:Q22" si="4">SUM(B6:B20)</f>
        <v>0</v>
      </c>
      <c r="C22" s="4">
        <f t="shared" si="4"/>
        <v>0</v>
      </c>
      <c r="D22" s="4">
        <f t="shared" si="4"/>
        <v>0</v>
      </c>
      <c r="E22" s="4">
        <f t="shared" si="4"/>
        <v>0</v>
      </c>
      <c r="F22" s="4">
        <f t="shared" si="4"/>
        <v>0</v>
      </c>
      <c r="G22" s="4">
        <f t="shared" si="4"/>
        <v>0</v>
      </c>
      <c r="H22" s="4">
        <f t="shared" si="4"/>
        <v>0</v>
      </c>
      <c r="I22" s="4">
        <f t="shared" si="4"/>
        <v>0</v>
      </c>
      <c r="J22" s="4">
        <f t="shared" si="4"/>
        <v>0</v>
      </c>
      <c r="K22" s="4">
        <f t="shared" si="4"/>
        <v>0</v>
      </c>
      <c r="L22" s="4">
        <f t="shared" si="4"/>
        <v>0</v>
      </c>
      <c r="M22" s="4">
        <f t="shared" si="4"/>
        <v>0</v>
      </c>
      <c r="N22" s="4">
        <f t="shared" si="4"/>
        <v>0</v>
      </c>
      <c r="O22" s="4">
        <f t="shared" si="4"/>
        <v>0</v>
      </c>
      <c r="P22" s="4" t="e">
        <f t="shared" si="4"/>
        <v>#REF!</v>
      </c>
      <c r="Q22" s="4">
        <f t="shared" si="4"/>
        <v>0</v>
      </c>
    </row>
    <row r="24" spans="1:17" x14ac:dyDescent="0.2">
      <c r="A24" s="3"/>
    </row>
    <row r="25" spans="1:17" x14ac:dyDescent="0.2">
      <c r="A25" s="3"/>
    </row>
  </sheetData>
  <sheetProtection algorithmName="SHA-512" hashValue="cdd7rR7ipnvsFhqablRYPvPBLE5x2S570joz4XePVE+IkUpDzsDfCAhOI7zmRIGf6599OKTyhivPfrsPAr0mEw==" saltValue="s2A2J/i5QPLCLs3Yof68kw==" spinCount="100000" sheet="1" objects="1" scenarios="1" formatColumns="0" formatRows="0"/>
  <protectedRanges>
    <protectedRange sqref="G9:H9 B6:E21 I6:M21 F6:H8 F10:H21" name="Range1"/>
  </protectedRanges>
  <mergeCells count="14">
    <mergeCell ref="A3:A4"/>
    <mergeCell ref="E1:F1"/>
    <mergeCell ref="G1:G2"/>
    <mergeCell ref="E2:F2"/>
    <mergeCell ref="A1:C2"/>
    <mergeCell ref="B3:E3"/>
    <mergeCell ref="F3:I3"/>
    <mergeCell ref="J3:M3"/>
    <mergeCell ref="I2:L2"/>
    <mergeCell ref="I1:L1"/>
    <mergeCell ref="N3:Q3"/>
    <mergeCell ref="H1:H2"/>
    <mergeCell ref="M1:N1"/>
    <mergeCell ref="M2:N2"/>
  </mergeCells>
  <pageMargins left="0.7" right="0.7" top="0.75" bottom="0.75" header="0.3" footer="0.3"/>
  <pageSetup paperSize="8" scale="37"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Working Document" ma:contentTypeID="0x010100DB1926E75FE6D448A94BA4FC7E9CAC0400EB82F3FDC0493647B521A7A424B5B012" ma:contentTypeVersion="5" ma:contentTypeDescription=" Working Document (0 years retention period)" ma:contentTypeScope="" ma:versionID="40cdfeeefeddbe6d620e3af992616ebf">
  <xsd:schema xmlns:xsd="http://www.w3.org/2001/XMLSchema" xmlns:xs="http://www.w3.org/2001/XMLSchema" xmlns:p="http://schemas.microsoft.com/office/2006/metadata/properties" xmlns:ns2="a03ac030-8fc0-429e-a59d-aec15056182b" xmlns:ns3="http://schemas.microsoft.com/sharepoint/v4" xmlns:ns4="2219519e-2df8-4e68-9bc8-47ece53c639c" targetNamespace="http://schemas.microsoft.com/office/2006/metadata/properties" ma:root="true" ma:fieldsID="a1a7c8f68c3600e09ab242afde93493b" ns2:_="" ns3:_="" ns4:_="">
    <xsd:import namespace="a03ac030-8fc0-429e-a59d-aec15056182b"/>
    <xsd:import namespace="http://schemas.microsoft.com/sharepoint/v4"/>
    <xsd:import namespace="2219519e-2df8-4e68-9bc8-47ece53c639c"/>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ac030-8fc0-429e-a59d-aec15056182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19519e-2df8-4e68-9bc8-47ece53c63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a03ac030-8fc0-429e-a59d-aec15056182b">3NAZ7T4E3CZ3-539361286-613</_dlc_DocId>
    <_dlc_DocIdUrl xmlns="a03ac030-8fc0-429e-a59d-aec15056182b">
      <Url>https://tgf.sharepoint.com/sites/TSA2F1/A2FD/_layouts/15/DocIdRedir.aspx?ID=3NAZ7T4E3CZ3-539361286-613</Url>
      <Description>3NAZ7T4E3CZ3-539361286-613</Description>
    </_dlc_DocIdUrl>
    <IconOverlay xmlns="http://schemas.microsoft.com/sharepoint/v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BA08FF-F14C-4CF2-9B95-33A02172E46C}">
  <ds:schemaRefs>
    <ds:schemaRef ds:uri="http://schemas.microsoft.com/sharepoint/events"/>
  </ds:schemaRefs>
</ds:datastoreItem>
</file>

<file path=customXml/itemProps2.xml><?xml version="1.0" encoding="utf-8"?>
<ds:datastoreItem xmlns:ds="http://schemas.openxmlformats.org/officeDocument/2006/customXml" ds:itemID="{DDB564CC-352D-43A0-A6EA-829E39DB2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ac030-8fc0-429e-a59d-aec15056182b"/>
    <ds:schemaRef ds:uri="http://schemas.microsoft.com/sharepoint/v4"/>
    <ds:schemaRef ds:uri="2219519e-2df8-4e68-9bc8-47ece53c63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38EF9D-0864-4B6A-A685-A92F677A1CAE}">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2219519e-2df8-4e68-9bc8-47ece53c639c"/>
    <ds:schemaRef ds:uri="http://schemas.microsoft.com/sharepoint/v4"/>
    <ds:schemaRef ds:uri="http://schemas.openxmlformats.org/package/2006/metadata/core-properties"/>
    <ds:schemaRef ds:uri="a03ac030-8fc0-429e-a59d-aec15056182b"/>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132313B7-C377-44DB-B9EB-80F6E6761E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Instructions</vt:lpstr>
      <vt:lpstr>Translations</vt:lpstr>
      <vt:lpstr>Dropdowns</vt:lpstr>
      <vt:lpstr>Cover Sheet</vt:lpstr>
      <vt:lpstr>HIV.Gap.Overview</vt:lpstr>
      <vt:lpstr>TB.Gap.Overview</vt:lpstr>
      <vt:lpstr>Malaria.Gap.Overview</vt:lpstr>
      <vt:lpstr>Government Health Spending</vt:lpstr>
      <vt:lpstr>HIV.Gap.Detail.Module</vt:lpstr>
      <vt:lpstr>HIV.Gap.Detail.NSP</vt:lpstr>
      <vt:lpstr>TB.Gap.Detail.Module</vt:lpstr>
      <vt:lpstr>TB.Gap.Detail.NSP</vt:lpstr>
      <vt:lpstr>Malaria.Gap.Detail.Module</vt:lpstr>
      <vt:lpstr>Malaria.Gap.Detail.NSP</vt:lpstr>
      <vt:lpstr>LangOffset</vt:lpstr>
      <vt:lpstr>HIV.Gap.Detail.NSP!Print_Area</vt:lpstr>
      <vt:lpstr>Malaria.Gap.Detail.Module!Print_Area</vt:lpstr>
      <vt:lpstr>Malaria.Gap.Detail.NSP!Print_Area</vt:lpstr>
      <vt:lpstr>TB.Gap.Detail.Module!Print_Area</vt:lpstr>
      <vt:lpstr>TB.Gap.Detail.NSP!Print_Area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 Andrianov</dc:creator>
  <cp:lastModifiedBy>Maka Danelia</cp:lastModifiedBy>
  <dcterms:created xsi:type="dcterms:W3CDTF">2017-05-09T08:27:23Z</dcterms:created>
  <dcterms:modified xsi:type="dcterms:W3CDTF">2019-05-08T07:19:03Z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0x010100DB1926E75FE6D448A94BA4FC7E9CAC0400EB82F3FDC0493647B521A7A424B5B012</vt:lpwstr>
  </property>
  <property fmtid="{D5CDD505-2E9C-101B-9397-08002B2CF9AE}" pid="3" name="_dlc_DocIdItemGuid">
    <vt:lpwstr>7c4be329-c420-48ef-98a1-0ad6f6b4e23d</vt:lpwstr>
  </property>
</Properties>
</file>